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14. Cesar\Policies\Staff Teaching\"/>
    </mc:Choice>
  </mc:AlternateContent>
  <bookViews>
    <workbookView xWindow="480" yWindow="120" windowWidth="27795" windowHeight="1437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N27" i="1" l="1"/>
  <c r="N28" i="1" l="1"/>
  <c r="C7" i="1"/>
  <c r="N7" i="1" s="1"/>
  <c r="N36" i="1" l="1"/>
  <c r="N33" i="1" l="1"/>
  <c r="N29" i="1"/>
  <c r="N51" i="1"/>
  <c r="N37" i="1" l="1"/>
  <c r="N38" i="1" s="1"/>
  <c r="N31" i="1"/>
  <c r="N41" i="1"/>
  <c r="N52" i="1" l="1"/>
  <c r="N32" i="1"/>
  <c r="N42" i="1" s="1"/>
  <c r="N43" i="1" s="1"/>
  <c r="N44" i="1" s="1"/>
  <c r="N48" i="1" s="1"/>
  <c r="N53" i="1" s="1"/>
  <c r="N55" i="1" l="1"/>
  <c r="N56" i="1" s="1"/>
  <c r="I64" i="1" l="1"/>
  <c r="I65" i="1"/>
  <c r="N57" i="1"/>
  <c r="N59" i="1" s="1"/>
  <c r="I67" i="1" l="1"/>
</calcChain>
</file>

<file path=xl/sharedStrings.xml><?xml version="1.0" encoding="utf-8"?>
<sst xmlns="http://schemas.openxmlformats.org/spreadsheetml/2006/main" count="160" uniqueCount="131">
  <si>
    <t>Paying Multiple Concurrent Positions That Combined Exceed 1.00 Full Time Equivalent (FTE)</t>
  </si>
  <si>
    <t>Employee:</t>
  </si>
  <si>
    <t>Month/Year/Quarter</t>
  </si>
  <si>
    <t>Staff Position Monthly Salary Assuming 1.0 timebase</t>
  </si>
  <si>
    <t>A</t>
  </si>
  <si>
    <t>CFA WTU</t>
  </si>
  <si>
    <t>Faculty Position Monthly Salary Assuming 1.0 timebase</t>
  </si>
  <si>
    <t>B</t>
  </si>
  <si>
    <t>CFA Time Base</t>
  </si>
  <si>
    <t>CFA Position Timebase Fraction</t>
  </si>
  <si>
    <t>C</t>
  </si>
  <si>
    <t>Green is Pay Letter Example.</t>
  </si>
  <si>
    <t xml:space="preserve">  Blue shows formulas for cells.</t>
  </si>
  <si>
    <t>ONLY FILL IN YELLOW CELLS</t>
  </si>
  <si>
    <t>Orange = actual figures for review</t>
  </si>
  <si>
    <t xml:space="preserve">  Purple only change if fraction needs adjustment</t>
  </si>
  <si>
    <t>Enter these numbers - rest will calculate</t>
  </si>
  <si>
    <t>CSEA Base Rate</t>
  </si>
  <si>
    <t>CFA Base Rate</t>
  </si>
  <si>
    <t>Payroll Fraction</t>
  </si>
  <si>
    <t>Actual</t>
  </si>
  <si>
    <t xml:space="preserve">Step 1:  </t>
  </si>
  <si>
    <t>Determine weekly and hourly rate equivalent for each position:</t>
  </si>
  <si>
    <t>Calcs</t>
  </si>
  <si>
    <t>CSEA monthly salary rate</t>
  </si>
  <si>
    <t>=</t>
  </si>
  <si>
    <t>D</t>
  </si>
  <si>
    <t>(A)</t>
  </si>
  <si>
    <t>CSEA weekly rate equivalent</t>
  </si>
  <si>
    <t>E</t>
  </si>
  <si>
    <t>([$2500 x 12]/52)</t>
  </si>
  <si>
    <t>([A x 12]/52)</t>
  </si>
  <si>
    <t>CSEA hourly rate equivalent</t>
  </si>
  <si>
    <t>F</t>
  </si>
  <si>
    <t>($2500/173.33)</t>
  </si>
  <si>
    <t>(A / 173.33)</t>
  </si>
  <si>
    <t>Unit 3 monthly salary rate</t>
  </si>
  <si>
    <t>G</t>
  </si>
  <si>
    <t>($3200 x .25 time base)</t>
  </si>
  <si>
    <t>(B x C)</t>
  </si>
  <si>
    <t>Unit 3 weekly rate equivalent</t>
  </si>
  <si>
    <t>H</t>
  </si>
  <si>
    <t xml:space="preserve">([$800 x 12]/52 </t>
  </si>
  <si>
    <t>([G x 12]/52)</t>
  </si>
  <si>
    <t>Unit 3 hourly rate equivalent</t>
  </si>
  <si>
    <t>I</t>
  </si>
  <si>
    <t xml:space="preserve">(3200/173.33)  </t>
  </si>
  <si>
    <t>(B / 173.33)</t>
  </si>
  <si>
    <t>Step 2:</t>
  </si>
  <si>
    <t>Determine comparable number of hours worked on a weekly basis from time base of each position:</t>
  </si>
  <si>
    <t>CSEA position @ 1.0 FTE</t>
  </si>
  <si>
    <t>J</t>
  </si>
  <si>
    <t>40 hours/week</t>
  </si>
  <si>
    <t>Unit 3 position @ .25 FTE</t>
  </si>
  <si>
    <t>K</t>
  </si>
  <si>
    <t>10 hours/week</t>
  </si>
  <si>
    <t>(J x C)</t>
  </si>
  <si>
    <t>Total hours</t>
  </si>
  <si>
    <t>L</t>
  </si>
  <si>
    <t>50 hours/week</t>
  </si>
  <si>
    <t>(J + K)</t>
  </si>
  <si>
    <t>Step 3:</t>
  </si>
  <si>
    <t>Determine the regular rate of pay for the workweek:</t>
  </si>
  <si>
    <t>CSEA position weekly rate</t>
  </si>
  <si>
    <t>M</t>
  </si>
  <si>
    <t>(E)</t>
  </si>
  <si>
    <t>Unit 3 position weekly rate</t>
  </si>
  <si>
    <t>N</t>
  </si>
  <si>
    <t>(H)</t>
  </si>
  <si>
    <t>Total</t>
  </si>
  <si>
    <t>O</t>
  </si>
  <si>
    <t>(E + H)</t>
  </si>
  <si>
    <t>(FLSA) regular rate of pay</t>
  </si>
  <si>
    <t>P</t>
  </si>
  <si>
    <t>15.23/hr</t>
  </si>
  <si>
    <t>(761.54/50 hours)</t>
  </si>
  <si>
    <t>(O / L)</t>
  </si>
  <si>
    <t>Determine overtime premium</t>
  </si>
  <si>
    <t>[.5 x "regular rate" x # of OT hours]</t>
  </si>
  <si>
    <t>(FLSA formula)</t>
  </si>
  <si>
    <t xml:space="preserve">.5 x 15.23/hr x 10 ) </t>
  </si>
  <si>
    <t>Q</t>
  </si>
  <si>
    <t>weekly overtime premium</t>
  </si>
  <si>
    <t>(.5 x P x K)</t>
  </si>
  <si>
    <t>Step 4:</t>
  </si>
  <si>
    <t>Determine what employee should be paid each pay period with multiple concurrent appointments:</t>
  </si>
  <si>
    <t>CSEA monthly salary warrant</t>
  </si>
  <si>
    <t>R</t>
  </si>
  <si>
    <t>Unit 3 monthly salary warrant</t>
  </si>
  <si>
    <t>S</t>
  </si>
  <si>
    <t>(G)</t>
  </si>
  <si>
    <t>T</t>
  </si>
  <si>
    <t>([76.15 x 52]/12)</t>
  </si>
  <si>
    <t>([Q x 52]/12)</t>
  </si>
  <si>
    <t>Step 5:</t>
  </si>
  <si>
    <t>Determine regular rate OT rate</t>
  </si>
  <si>
    <t>U</t>
  </si>
  <si>
    <t>(15.23 x 1.5)</t>
  </si>
  <si>
    <t>(P x 1.5)</t>
  </si>
  <si>
    <t>Determine "overtime hours"</t>
  </si>
  <si>
    <t>V</t>
  </si>
  <si>
    <t>14.44 hrs</t>
  </si>
  <si>
    <t>(329.98/22.85)</t>
  </si>
  <si>
    <t>(T / U)</t>
  </si>
  <si>
    <t>Actual overtime payment</t>
  </si>
  <si>
    <t>W</t>
  </si>
  <si>
    <t>($22.85 x 14.44 hours)</t>
  </si>
  <si>
    <t>(U x V)</t>
  </si>
  <si>
    <t>Step 6:</t>
  </si>
  <si>
    <t>Actual Pay Period Compensation</t>
  </si>
  <si>
    <t>X</t>
  </si>
  <si>
    <t>($2500+$800+329.95)</t>
  </si>
  <si>
    <t>(A + G + W)</t>
  </si>
  <si>
    <t>Employee will get three separate paychecks - overtime and lecturer pay over four months.</t>
  </si>
  <si>
    <t>Department Personnel Name (print)</t>
  </si>
  <si>
    <t>Amounts needed to PIP overtime payments</t>
  </si>
  <si>
    <t xml:space="preserve">Hourly Rate </t>
  </si>
  <si>
    <t>Department Personnel Signature</t>
  </si>
  <si>
    <t>Overtime Hours</t>
  </si>
  <si>
    <t>Code to be Used</t>
  </si>
  <si>
    <t>OF6</t>
  </si>
  <si>
    <t>Date</t>
  </si>
  <si>
    <t>Overtime the system should generate (rounding)</t>
  </si>
  <si>
    <t>Note: If combined FTE's do not exceed 1.0 then you should not be using this spreadsheet</t>
  </si>
  <si>
    <t xml:space="preserve">  1/4</t>
  </si>
  <si>
    <t>Monthly overtime average</t>
  </si>
  <si>
    <t xml:space="preserve"> Payroll Office Use Only</t>
  </si>
  <si>
    <t>Fall Qtr 2016</t>
  </si>
  <si>
    <t>Staff Position 
Timebase</t>
  </si>
  <si>
    <t>YOTE COYOTE</t>
  </si>
  <si>
    <r>
      <t>Example:  An em</t>
    </r>
    <r>
      <rPr>
        <sz val="12"/>
        <color theme="1"/>
        <rFont val="Calibri"/>
        <family val="2"/>
        <scheme val="minor"/>
      </rPr>
      <t>ployee works a full-time position (time base = 1.00) in a non-exempt CSEA classificaiton and an additional (exempt) Lecturer (Faculty/Unit 3) position at a .25 time base.  The number of hours correlated with a .25 time base = 10, which represents 25% of 40 hours.  Pursuant to CSEA's MOU, overtime must be paid for hours worked in excess of 40 within a workweek period.  Overtime can ONLY be paid out of a non-exempt position.  As a result, overtime will be paid out of the CSEA position as a result of the employee working the additional Lecturer position.  A separate payroll warrant will be generated for each position (CSEA, Overtime, Lecturer). The campus will be responsible for determining appropriate department charge-back methods for paying the overtime premium.  The full salary rate for the CSEA position is $2500 and $3200 for the Unit 3 Lecturer position.  (Example matches that in HR/Salary Tech Ltr 2003-03)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</si>
</sst>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8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0" fillId="6" borderId="3" xfId="0" applyFill="1" applyBorder="1" applyProtection="1"/>
    <xf numFmtId="0" fontId="0" fillId="6" borderId="4" xfId="0" applyFill="1" applyBorder="1" applyProtection="1"/>
    <xf numFmtId="0" fontId="0" fillId="6" borderId="5" xfId="0" applyFill="1" applyBorder="1" applyProtection="1"/>
    <xf numFmtId="0" fontId="0" fillId="4" borderId="3" xfId="0" applyFill="1" applyBorder="1" applyProtection="1"/>
    <xf numFmtId="0" fontId="0" fillId="4" borderId="4" xfId="0" applyFill="1" applyBorder="1" applyProtection="1"/>
    <xf numFmtId="0" fontId="0" fillId="4" borderId="4" xfId="0" applyFill="1" applyBorder="1" applyAlignment="1" applyProtection="1">
      <alignment horizontal="center"/>
    </xf>
    <xf numFmtId="0" fontId="0" fillId="4" borderId="5" xfId="0" applyFill="1" applyBorder="1" applyProtection="1"/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5" xfId="0" applyFill="1" applyBorder="1" applyProtection="1"/>
    <xf numFmtId="0" fontId="0" fillId="5" borderId="3" xfId="0" applyFill="1" applyBorder="1" applyProtection="1"/>
    <xf numFmtId="0" fontId="0" fillId="5" borderId="4" xfId="0" applyFill="1" applyBorder="1" applyProtection="1"/>
    <xf numFmtId="0" fontId="0" fillId="5" borderId="5" xfId="0" applyFill="1" applyBorder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3" borderId="3" xfId="0" applyFill="1" applyBorder="1" applyProtection="1"/>
    <xf numFmtId="0" fontId="0" fillId="3" borderId="4" xfId="0" applyFill="1" applyBorder="1" applyProtection="1"/>
    <xf numFmtId="0" fontId="0" fillId="3" borderId="5" xfId="0" applyFill="1" applyBorder="1" applyProtection="1"/>
    <xf numFmtId="0" fontId="0" fillId="0" borderId="0" xfId="0" applyFill="1" applyProtection="1"/>
    <xf numFmtId="0" fontId="0" fillId="0" borderId="0" xfId="0" applyAlignment="1" applyProtection="1">
      <alignment horizontal="right"/>
    </xf>
    <xf numFmtId="0" fontId="0" fillId="4" borderId="2" xfId="0" applyFill="1" applyBorder="1" applyAlignment="1" applyProtection="1">
      <alignment horizontal="center"/>
    </xf>
    <xf numFmtId="8" fontId="0" fillId="6" borderId="2" xfId="0" applyNumberForma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6" borderId="2" xfId="0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20" xfId="0" applyFont="1" applyBorder="1" applyProtection="1"/>
    <xf numFmtId="0" fontId="0" fillId="0" borderId="17" xfId="0" applyBorder="1" applyProtection="1"/>
    <xf numFmtId="0" fontId="0" fillId="0" borderId="17" xfId="0" applyBorder="1" applyAlignment="1" applyProtection="1">
      <alignment horizontal="center"/>
    </xf>
    <xf numFmtId="0" fontId="0" fillId="0" borderId="21" xfId="0" applyBorder="1" applyProtection="1"/>
    <xf numFmtId="0" fontId="0" fillId="0" borderId="13" xfId="0" applyBorder="1" applyProtection="1"/>
    <xf numFmtId="0" fontId="0" fillId="0" borderId="26" xfId="0" applyBorder="1" applyProtection="1"/>
    <xf numFmtId="0" fontId="0" fillId="4" borderId="26" xfId="0" applyFill="1" applyBorder="1" applyAlignment="1" applyProtection="1">
      <alignment horizontal="center"/>
    </xf>
    <xf numFmtId="8" fontId="0" fillId="6" borderId="26" xfId="0" applyNumberFormat="1" applyFill="1" applyBorder="1" applyProtection="1"/>
    <xf numFmtId="0" fontId="0" fillId="6" borderId="26" xfId="0" applyFill="1" applyBorder="1" applyProtection="1"/>
    <xf numFmtId="0" fontId="0" fillId="4" borderId="27" xfId="0" applyFill="1" applyBorder="1" applyProtection="1"/>
    <xf numFmtId="0" fontId="0" fillId="0" borderId="29" xfId="0" applyBorder="1" applyProtection="1"/>
    <xf numFmtId="8" fontId="0" fillId="5" borderId="22" xfId="0" applyNumberFormat="1" applyFill="1" applyBorder="1" applyProtection="1"/>
    <xf numFmtId="8" fontId="0" fillId="5" borderId="23" xfId="0" applyNumberFormat="1" applyFill="1" applyBorder="1" applyProtection="1"/>
    <xf numFmtId="0" fontId="0" fillId="0" borderId="26" xfId="0" applyBorder="1" applyAlignment="1" applyProtection="1">
      <alignment horizontal="center"/>
    </xf>
    <xf numFmtId="0" fontId="0" fillId="0" borderId="27" xfId="0" applyBorder="1" applyProtection="1"/>
    <xf numFmtId="0" fontId="0" fillId="5" borderId="23" xfId="0" applyFill="1" applyBorder="1" applyProtection="1"/>
    <xf numFmtId="0" fontId="1" fillId="0" borderId="13" xfId="0" applyFont="1" applyBorder="1" applyProtection="1"/>
    <xf numFmtId="2" fontId="0" fillId="5" borderId="23" xfId="0" applyNumberFormat="1" applyFill="1" applyBorder="1" applyProtection="1"/>
    <xf numFmtId="8" fontId="1" fillId="5" borderId="23" xfId="0" applyNumberFormat="1" applyFont="1" applyFill="1" applyBorder="1" applyProtection="1"/>
    <xf numFmtId="2" fontId="1" fillId="5" borderId="23" xfId="0" applyNumberFormat="1" applyFont="1" applyFill="1" applyBorder="1" applyAlignment="1" applyProtection="1">
      <alignment horizontal="right"/>
    </xf>
    <xf numFmtId="0" fontId="1" fillId="0" borderId="14" xfId="0" applyFont="1" applyBorder="1" applyProtection="1"/>
    <xf numFmtId="0" fontId="0" fillId="0" borderId="28" xfId="0" applyBorder="1" applyProtection="1"/>
    <xf numFmtId="0" fontId="0" fillId="4" borderId="28" xfId="0" applyFill="1" applyBorder="1" applyAlignment="1" applyProtection="1">
      <alignment horizontal="center"/>
    </xf>
    <xf numFmtId="8" fontId="0" fillId="6" borderId="28" xfId="0" applyNumberFormat="1" applyFill="1" applyBorder="1" applyProtection="1"/>
    <xf numFmtId="0" fontId="0" fillId="6" borderId="28" xfId="0" applyFill="1" applyBorder="1" applyProtection="1"/>
    <xf numFmtId="0" fontId="0" fillId="4" borderId="25" xfId="0" applyFill="1" applyBorder="1" applyProtection="1"/>
    <xf numFmtId="8" fontId="0" fillId="5" borderId="24" xfId="0" applyNumberFormat="1" applyFill="1" applyBorder="1" applyProtection="1"/>
    <xf numFmtId="0" fontId="1" fillId="0" borderId="19" xfId="0" applyFont="1" applyBorder="1" applyProtection="1"/>
    <xf numFmtId="0" fontId="1" fillId="0" borderId="1" xfId="0" applyFont="1" applyBorder="1" applyProtection="1"/>
    <xf numFmtId="0" fontId="1" fillId="0" borderId="1" xfId="0" applyFont="1" applyBorder="1" applyAlignment="1" applyProtection="1">
      <alignment horizontal="center"/>
    </xf>
    <xf numFmtId="0" fontId="0" fillId="0" borderId="9" xfId="0" applyBorder="1" applyProtection="1"/>
    <xf numFmtId="0" fontId="0" fillId="0" borderId="15" xfId="0" applyBorder="1" applyProtection="1"/>
    <xf numFmtId="0" fontId="1" fillId="0" borderId="6" xfId="0" applyFont="1" applyBorder="1" applyProtection="1"/>
    <xf numFmtId="0" fontId="1" fillId="0" borderId="7" xfId="0" applyFont="1" applyBorder="1" applyProtection="1"/>
    <xf numFmtId="0" fontId="1" fillId="0" borderId="7" xfId="0" applyFont="1" applyBorder="1" applyAlignment="1" applyProtection="1">
      <alignment horizontal="center"/>
    </xf>
    <xf numFmtId="8" fontId="1" fillId="0" borderId="8" xfId="0" applyNumberFormat="1" applyFont="1" applyBorder="1" applyProtection="1"/>
    <xf numFmtId="0" fontId="1" fillId="0" borderId="9" xfId="0" applyFont="1" applyBorder="1" applyProtection="1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2" fontId="1" fillId="0" borderId="10" xfId="0" applyNumberFormat="1" applyFont="1" applyBorder="1" applyAlignment="1" applyProtection="1">
      <alignment horizontal="right"/>
    </xf>
    <xf numFmtId="0" fontId="1" fillId="0" borderId="10" xfId="0" applyFont="1" applyBorder="1" applyProtection="1"/>
    <xf numFmtId="0" fontId="1" fillId="0" borderId="11" xfId="0" applyFont="1" applyBorder="1" applyProtection="1"/>
    <xf numFmtId="8" fontId="1" fillId="0" borderId="12" xfId="0" applyNumberFormat="1" applyFont="1" applyBorder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1" fillId="0" borderId="30" xfId="0" applyFont="1" applyBorder="1" applyAlignment="1" applyProtection="1">
      <alignment horizontal="center"/>
    </xf>
    <xf numFmtId="0" fontId="0" fillId="2" borderId="18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0" fontId="0" fillId="6" borderId="9" xfId="0" applyFill="1" applyBorder="1" applyAlignment="1" applyProtection="1">
      <alignment horizontal="left" vertical="top" wrapText="1"/>
    </xf>
    <xf numFmtId="0" fontId="0" fillId="0" borderId="0" xfId="0" applyAlignment="1" applyProtection="1">
      <alignment vertical="top" wrapText="1"/>
    </xf>
    <xf numFmtId="0" fontId="0" fillId="0" borderId="9" xfId="0" applyBorder="1" applyAlignment="1" applyProtection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9"/>
  <sheetViews>
    <sheetView tabSelected="1" view="pageLayout" zoomScaleNormal="100" workbookViewId="0">
      <selection activeCell="L9" sqref="L9"/>
    </sheetView>
  </sheetViews>
  <sheetFormatPr defaultColWidth="12.28515625" defaultRowHeight="15" x14ac:dyDescent="0.25"/>
  <cols>
    <col min="2" max="2" width="6.140625" customWidth="1"/>
    <col min="5" max="5" width="3" customWidth="1"/>
    <col min="6" max="6" width="3.28515625" style="1" customWidth="1"/>
    <col min="8" max="8" width="3" customWidth="1"/>
    <col min="11" max="11" width="3.140625" customWidth="1"/>
    <col min="13" max="13" width="2.42578125" customWidth="1"/>
    <col min="14" max="14" width="13.7109375" bestFit="1" customWidth="1"/>
  </cols>
  <sheetData>
    <row r="1" spans="1:15" ht="27" customHeight="1" x14ac:dyDescent="0.25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9"/>
    </row>
    <row r="2" spans="1:15" x14ac:dyDescent="0.25">
      <c r="A2" s="2"/>
      <c r="B2" s="2"/>
      <c r="C2" s="2"/>
      <c r="D2" s="2"/>
      <c r="E2" s="2"/>
      <c r="F2" s="3"/>
      <c r="G2" s="2"/>
      <c r="H2" s="2"/>
      <c r="I2" s="2"/>
      <c r="J2" s="2"/>
      <c r="K2" s="2"/>
      <c r="L2" s="2"/>
      <c r="M2" s="2"/>
      <c r="N2" s="2"/>
      <c r="O2" s="2"/>
    </row>
    <row r="3" spans="1:15" ht="15.75" thickBot="1" x14ac:dyDescent="0.3">
      <c r="A3" s="2"/>
      <c r="B3" s="2"/>
      <c r="C3" s="2"/>
      <c r="D3" s="2"/>
      <c r="E3" s="2"/>
      <c r="F3" s="3"/>
      <c r="G3" s="2"/>
      <c r="H3" s="2"/>
      <c r="I3" s="2"/>
      <c r="J3" s="4" t="s">
        <v>1</v>
      </c>
      <c r="K3" s="2"/>
      <c r="L3" s="6" t="s">
        <v>129</v>
      </c>
      <c r="M3" s="6"/>
      <c r="N3" s="6"/>
      <c r="O3" s="2"/>
    </row>
    <row r="4" spans="1:15" ht="15.75" thickBot="1" x14ac:dyDescent="0.3">
      <c r="A4" s="85" t="s">
        <v>128</v>
      </c>
      <c r="B4" s="2"/>
      <c r="C4" s="83">
        <v>1</v>
      </c>
      <c r="D4" s="2"/>
      <c r="E4" s="2"/>
      <c r="F4" s="3"/>
      <c r="G4" s="2"/>
      <c r="H4" s="2"/>
      <c r="I4" s="2"/>
      <c r="J4" s="4" t="s">
        <v>2</v>
      </c>
      <c r="K4" s="2"/>
      <c r="L4" s="7" t="s">
        <v>127</v>
      </c>
      <c r="M4" s="8"/>
      <c r="N4" s="8"/>
      <c r="O4" s="2"/>
    </row>
    <row r="5" spans="1:15" x14ac:dyDescent="0.25">
      <c r="A5" s="86"/>
      <c r="B5" s="2"/>
      <c r="C5" s="84"/>
      <c r="D5" s="2"/>
      <c r="E5" s="2"/>
      <c r="F5" s="3"/>
      <c r="G5" s="2"/>
      <c r="H5" s="2"/>
      <c r="I5" s="2"/>
      <c r="J5" s="2"/>
      <c r="K5" s="2"/>
      <c r="L5" s="4" t="s">
        <v>3</v>
      </c>
      <c r="M5" s="5" t="s">
        <v>4</v>
      </c>
      <c r="N5" s="9">
        <v>5704</v>
      </c>
      <c r="O5" s="2"/>
    </row>
    <row r="6" spans="1:15" x14ac:dyDescent="0.25">
      <c r="A6" s="2" t="s">
        <v>5</v>
      </c>
      <c r="B6" s="2"/>
      <c r="C6" s="10">
        <v>4</v>
      </c>
      <c r="D6" s="2"/>
      <c r="E6" s="2"/>
      <c r="F6" s="3"/>
      <c r="G6" s="2"/>
      <c r="H6" s="2"/>
      <c r="I6" s="2"/>
      <c r="J6" s="2"/>
      <c r="K6" s="2"/>
      <c r="L6" s="4" t="s">
        <v>6</v>
      </c>
      <c r="M6" s="5" t="s">
        <v>7</v>
      </c>
      <c r="N6" s="9">
        <v>4173</v>
      </c>
      <c r="O6" s="2"/>
    </row>
    <row r="7" spans="1:15" x14ac:dyDescent="0.25">
      <c r="A7" s="2" t="s">
        <v>8</v>
      </c>
      <c r="B7" s="2"/>
      <c r="C7" s="11">
        <f>C6/15</f>
        <v>0.26666666666666666</v>
      </c>
      <c r="D7" s="2"/>
      <c r="E7" s="2"/>
      <c r="F7" s="3"/>
      <c r="G7" s="2"/>
      <c r="H7" s="2"/>
      <c r="I7" s="2"/>
      <c r="J7" s="2"/>
      <c r="K7" s="2"/>
      <c r="L7" s="4" t="s">
        <v>9</v>
      </c>
      <c r="M7" s="5" t="s">
        <v>10</v>
      </c>
      <c r="N7" s="11">
        <f>C7</f>
        <v>0.26666666666666666</v>
      </c>
      <c r="O7" s="2"/>
    </row>
    <row r="8" spans="1:15" x14ac:dyDescent="0.25">
      <c r="A8" s="2"/>
      <c r="B8" s="2"/>
      <c r="C8" s="2"/>
      <c r="D8" s="2"/>
      <c r="E8" s="2"/>
      <c r="F8" s="3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12" t="s">
        <v>11</v>
      </c>
      <c r="B9" s="13"/>
      <c r="C9" s="14"/>
      <c r="D9" s="15" t="s">
        <v>12</v>
      </c>
      <c r="E9" s="16"/>
      <c r="F9" s="17"/>
      <c r="G9" s="18"/>
      <c r="H9" s="19" t="s">
        <v>13</v>
      </c>
      <c r="I9" s="20"/>
      <c r="J9" s="21"/>
      <c r="K9" s="22" t="s">
        <v>14</v>
      </c>
      <c r="L9" s="23"/>
      <c r="M9" s="23"/>
      <c r="N9" s="24"/>
      <c r="O9" s="25"/>
    </row>
    <row r="10" spans="1:15" x14ac:dyDescent="0.25">
      <c r="A10" s="25"/>
      <c r="B10" s="25"/>
      <c r="C10" s="25"/>
      <c r="D10" s="25"/>
      <c r="E10" s="25"/>
      <c r="F10" s="26"/>
      <c r="G10" s="25"/>
      <c r="H10" s="27" t="s">
        <v>15</v>
      </c>
      <c r="I10" s="28"/>
      <c r="J10" s="28"/>
      <c r="K10" s="28"/>
      <c r="L10" s="29"/>
      <c r="M10" s="25"/>
      <c r="N10" s="25"/>
      <c r="O10" s="30"/>
    </row>
    <row r="11" spans="1:15" x14ac:dyDescent="0.25">
      <c r="A11" s="25"/>
      <c r="B11" s="25"/>
      <c r="C11" s="25"/>
      <c r="D11" s="25"/>
      <c r="E11" s="25"/>
      <c r="F11" s="26"/>
      <c r="G11" s="25"/>
      <c r="H11" s="25"/>
      <c r="I11" s="25"/>
      <c r="J11" s="25"/>
      <c r="K11" s="25"/>
      <c r="L11" s="25"/>
      <c r="M11" s="25"/>
      <c r="N11" s="25"/>
      <c r="O11" s="25"/>
    </row>
    <row r="12" spans="1:15" x14ac:dyDescent="0.25">
      <c r="A12" s="90" t="s">
        <v>130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</row>
    <row r="13" spans="1:15" x14ac:dyDescent="0.25">
      <c r="A13" s="92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</row>
    <row r="14" spans="1:15" x14ac:dyDescent="0.25">
      <c r="A14" s="92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</row>
    <row r="15" spans="1:15" x14ac:dyDescent="0.25">
      <c r="A15" s="92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</row>
    <row r="16" spans="1:15" x14ac:dyDescent="0.25">
      <c r="A16" s="92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</row>
    <row r="17" spans="1:15" x14ac:dyDescent="0.25">
      <c r="A17" s="92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</row>
    <row r="18" spans="1:15" x14ac:dyDescent="0.25">
      <c r="A18" s="92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</row>
    <row r="19" spans="1:15" x14ac:dyDescent="0.25">
      <c r="A19" s="92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</row>
    <row r="20" spans="1:15" x14ac:dyDescent="0.25">
      <c r="A20" s="92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</row>
    <row r="21" spans="1:15" x14ac:dyDescent="0.25">
      <c r="A21" s="25"/>
      <c r="B21" s="25"/>
      <c r="C21" s="25"/>
      <c r="D21" s="25"/>
      <c r="E21" s="25"/>
      <c r="F21" s="26"/>
      <c r="G21" s="25"/>
      <c r="H21" s="25"/>
      <c r="I21" s="25"/>
      <c r="J21" s="25"/>
      <c r="K21" s="25"/>
      <c r="L21" s="25"/>
      <c r="M21" s="25"/>
      <c r="N21" s="25"/>
      <c r="O21" s="25"/>
    </row>
    <row r="22" spans="1:15" x14ac:dyDescent="0.25">
      <c r="A22" s="12" t="s">
        <v>16</v>
      </c>
      <c r="B22" s="13"/>
      <c r="C22" s="13"/>
      <c r="D22" s="14"/>
      <c r="E22" s="25"/>
      <c r="F22" s="26"/>
      <c r="G22" s="25"/>
      <c r="H22" s="25"/>
      <c r="I22" s="25"/>
      <c r="J22" s="31" t="s">
        <v>17</v>
      </c>
      <c r="K22" s="32" t="s">
        <v>4</v>
      </c>
      <c r="L22" s="33">
        <v>2500</v>
      </c>
      <c r="M22" s="25"/>
      <c r="N22" s="25"/>
      <c r="O22" s="25"/>
    </row>
    <row r="23" spans="1:15" x14ac:dyDescent="0.25">
      <c r="A23" s="25"/>
      <c r="B23" s="25"/>
      <c r="C23" s="25"/>
      <c r="D23" s="25"/>
      <c r="E23" s="25"/>
      <c r="F23" s="26"/>
      <c r="G23" s="25"/>
      <c r="H23" s="25"/>
      <c r="I23" s="25"/>
      <c r="J23" s="31" t="s">
        <v>18</v>
      </c>
      <c r="K23" s="32" t="s">
        <v>7</v>
      </c>
      <c r="L23" s="33">
        <v>3200</v>
      </c>
      <c r="M23" s="25"/>
      <c r="N23" s="25"/>
      <c r="O23" s="25"/>
    </row>
    <row r="24" spans="1:15" x14ac:dyDescent="0.25">
      <c r="A24" s="34" t="s">
        <v>8</v>
      </c>
      <c r="B24" s="25"/>
      <c r="C24" s="35">
        <v>0.25</v>
      </c>
      <c r="D24" s="25" t="s">
        <v>5</v>
      </c>
      <c r="E24" s="25"/>
      <c r="F24" s="26"/>
      <c r="G24" s="35">
        <v>3.75</v>
      </c>
      <c r="H24" s="25"/>
      <c r="I24" s="25"/>
      <c r="J24" s="31" t="s">
        <v>19</v>
      </c>
      <c r="K24" s="32" t="s">
        <v>10</v>
      </c>
      <c r="L24" s="35" t="s">
        <v>124</v>
      </c>
      <c r="M24" s="25"/>
      <c r="N24" s="25"/>
      <c r="O24" s="25"/>
    </row>
    <row r="25" spans="1:15" ht="15.75" thickBot="1" x14ac:dyDescent="0.3">
      <c r="A25" s="25"/>
      <c r="B25" s="25"/>
      <c r="C25" s="25"/>
      <c r="D25" s="25"/>
      <c r="E25" s="25"/>
      <c r="F25" s="26"/>
      <c r="G25" s="25"/>
      <c r="H25" s="25"/>
      <c r="I25" s="25"/>
      <c r="J25" s="25"/>
      <c r="K25" s="25"/>
      <c r="L25" s="25"/>
      <c r="M25" s="25"/>
      <c r="N25" s="36" t="s">
        <v>20</v>
      </c>
      <c r="O25" s="25"/>
    </row>
    <row r="26" spans="1:15" x14ac:dyDescent="0.25">
      <c r="A26" s="37" t="s">
        <v>21</v>
      </c>
      <c r="B26" s="38" t="s">
        <v>22</v>
      </c>
      <c r="C26" s="38"/>
      <c r="D26" s="38"/>
      <c r="E26" s="38"/>
      <c r="F26" s="39"/>
      <c r="G26" s="38"/>
      <c r="H26" s="38"/>
      <c r="I26" s="38"/>
      <c r="J26" s="38"/>
      <c r="K26" s="38"/>
      <c r="L26" s="40"/>
      <c r="M26" s="25"/>
      <c r="N26" s="36" t="s">
        <v>23</v>
      </c>
      <c r="O26" s="25"/>
    </row>
    <row r="27" spans="1:15" x14ac:dyDescent="0.25">
      <c r="A27" s="41"/>
      <c r="B27" s="42" t="s">
        <v>24</v>
      </c>
      <c r="C27" s="42"/>
      <c r="D27" s="42"/>
      <c r="E27" s="42" t="s">
        <v>25</v>
      </c>
      <c r="F27" s="43" t="s">
        <v>26</v>
      </c>
      <c r="G27" s="44">
        <v>2500</v>
      </c>
      <c r="H27" s="45"/>
      <c r="I27" s="45"/>
      <c r="J27" s="45"/>
      <c r="K27" s="42"/>
      <c r="L27" s="46" t="s">
        <v>27</v>
      </c>
      <c r="M27" s="47"/>
      <c r="N27" s="48">
        <f>N5*C4</f>
        <v>5704</v>
      </c>
      <c r="O27" s="25"/>
    </row>
    <row r="28" spans="1:15" x14ac:dyDescent="0.25">
      <c r="A28" s="41"/>
      <c r="B28" s="42" t="s">
        <v>28</v>
      </c>
      <c r="C28" s="42"/>
      <c r="D28" s="42"/>
      <c r="E28" s="42" t="s">
        <v>25</v>
      </c>
      <c r="F28" s="43" t="s">
        <v>29</v>
      </c>
      <c r="G28" s="44">
        <v>576.91999999999996</v>
      </c>
      <c r="H28" s="45"/>
      <c r="I28" s="45" t="s">
        <v>30</v>
      </c>
      <c r="J28" s="45"/>
      <c r="K28" s="42"/>
      <c r="L28" s="46" t="s">
        <v>31</v>
      </c>
      <c r="M28" s="47"/>
      <c r="N28" s="49">
        <f>N27*12/52</f>
        <v>1316.3076923076924</v>
      </c>
      <c r="O28" s="25"/>
    </row>
    <row r="29" spans="1:15" x14ac:dyDescent="0.25">
      <c r="A29" s="41"/>
      <c r="B29" s="42" t="s">
        <v>32</v>
      </c>
      <c r="C29" s="42"/>
      <c r="D29" s="42"/>
      <c r="E29" s="42" t="s">
        <v>25</v>
      </c>
      <c r="F29" s="43" t="s">
        <v>33</v>
      </c>
      <c r="G29" s="44">
        <v>14.42</v>
      </c>
      <c r="H29" s="45"/>
      <c r="I29" s="45" t="s">
        <v>34</v>
      </c>
      <c r="J29" s="45"/>
      <c r="K29" s="42"/>
      <c r="L29" s="46" t="s">
        <v>35</v>
      </c>
      <c r="M29" s="47"/>
      <c r="N29" s="49">
        <f>N5/173.33</f>
        <v>32.908325160099231</v>
      </c>
      <c r="O29" s="25"/>
    </row>
    <row r="30" spans="1:15" x14ac:dyDescent="0.25">
      <c r="A30" s="41"/>
      <c r="B30" s="42"/>
      <c r="C30" s="42"/>
      <c r="D30" s="42"/>
      <c r="E30" s="42"/>
      <c r="F30" s="50"/>
      <c r="G30" s="42"/>
      <c r="H30" s="42"/>
      <c r="I30" s="42"/>
      <c r="J30" s="42"/>
      <c r="K30" s="42"/>
      <c r="L30" s="51"/>
      <c r="M30" s="47"/>
      <c r="N30" s="52"/>
      <c r="O30" s="25"/>
    </row>
    <row r="31" spans="1:15" x14ac:dyDescent="0.25">
      <c r="A31" s="41"/>
      <c r="B31" s="42" t="s">
        <v>36</v>
      </c>
      <c r="C31" s="42"/>
      <c r="D31" s="42"/>
      <c r="E31" s="42" t="s">
        <v>25</v>
      </c>
      <c r="F31" s="43" t="s">
        <v>37</v>
      </c>
      <c r="G31" s="44">
        <v>800</v>
      </c>
      <c r="H31" s="45"/>
      <c r="I31" s="45" t="s">
        <v>38</v>
      </c>
      <c r="J31" s="45"/>
      <c r="K31" s="42"/>
      <c r="L31" s="46" t="s">
        <v>39</v>
      </c>
      <c r="M31" s="47"/>
      <c r="N31" s="49">
        <f>N6*N7</f>
        <v>1112.8</v>
      </c>
      <c r="O31" s="25"/>
    </row>
    <row r="32" spans="1:15" x14ac:dyDescent="0.25">
      <c r="A32" s="41"/>
      <c r="B32" s="42" t="s">
        <v>40</v>
      </c>
      <c r="C32" s="42"/>
      <c r="D32" s="42"/>
      <c r="E32" s="42" t="s">
        <v>25</v>
      </c>
      <c r="F32" s="43" t="s">
        <v>41</v>
      </c>
      <c r="G32" s="44">
        <v>184.62</v>
      </c>
      <c r="H32" s="45"/>
      <c r="I32" s="45" t="s">
        <v>42</v>
      </c>
      <c r="J32" s="45"/>
      <c r="K32" s="42"/>
      <c r="L32" s="46" t="s">
        <v>43</v>
      </c>
      <c r="M32" s="47"/>
      <c r="N32" s="49">
        <f>N31*12/52</f>
        <v>256.79999999999995</v>
      </c>
      <c r="O32" s="25"/>
    </row>
    <row r="33" spans="1:15" x14ac:dyDescent="0.25">
      <c r="A33" s="41"/>
      <c r="B33" s="42" t="s">
        <v>44</v>
      </c>
      <c r="C33" s="42"/>
      <c r="D33" s="42"/>
      <c r="E33" s="42" t="s">
        <v>25</v>
      </c>
      <c r="F33" s="43" t="s">
        <v>45</v>
      </c>
      <c r="G33" s="44">
        <v>18.46</v>
      </c>
      <c r="H33" s="45"/>
      <c r="I33" s="45" t="s">
        <v>46</v>
      </c>
      <c r="J33" s="45"/>
      <c r="K33" s="42"/>
      <c r="L33" s="46" t="s">
        <v>47</v>
      </c>
      <c r="M33" s="47"/>
      <c r="N33" s="49">
        <f>N6/173.33</f>
        <v>24.075462989672875</v>
      </c>
      <c r="O33" s="25"/>
    </row>
    <row r="34" spans="1:15" x14ac:dyDescent="0.25">
      <c r="A34" s="41"/>
      <c r="B34" s="42"/>
      <c r="C34" s="42"/>
      <c r="D34" s="42"/>
      <c r="E34" s="42"/>
      <c r="F34" s="50"/>
      <c r="G34" s="42"/>
      <c r="H34" s="42"/>
      <c r="I34" s="42"/>
      <c r="J34" s="42"/>
      <c r="K34" s="42"/>
      <c r="L34" s="51"/>
      <c r="M34" s="47"/>
      <c r="N34" s="52"/>
      <c r="O34" s="25"/>
    </row>
    <row r="35" spans="1:15" x14ac:dyDescent="0.25">
      <c r="A35" s="53" t="s">
        <v>48</v>
      </c>
      <c r="B35" s="42" t="s">
        <v>49</v>
      </c>
      <c r="C35" s="42"/>
      <c r="D35" s="42"/>
      <c r="E35" s="42"/>
      <c r="F35" s="50"/>
      <c r="G35" s="42"/>
      <c r="H35" s="42"/>
      <c r="I35" s="42"/>
      <c r="J35" s="42"/>
      <c r="K35" s="42"/>
      <c r="L35" s="51"/>
      <c r="M35" s="47"/>
      <c r="N35" s="52"/>
      <c r="O35" s="25"/>
    </row>
    <row r="36" spans="1:15" x14ac:dyDescent="0.25">
      <c r="A36" s="41"/>
      <c r="B36" s="42" t="s">
        <v>50</v>
      </c>
      <c r="C36" s="42"/>
      <c r="D36" s="42"/>
      <c r="E36" s="42" t="s">
        <v>25</v>
      </c>
      <c r="F36" s="43" t="s">
        <v>51</v>
      </c>
      <c r="G36" s="45" t="s">
        <v>52</v>
      </c>
      <c r="H36" s="45"/>
      <c r="I36" s="45"/>
      <c r="J36" s="45"/>
      <c r="K36" s="42"/>
      <c r="L36" s="51"/>
      <c r="M36" s="47"/>
      <c r="N36" s="52">
        <f>40*C4</f>
        <v>40</v>
      </c>
      <c r="O36" s="25"/>
    </row>
    <row r="37" spans="1:15" x14ac:dyDescent="0.25">
      <c r="A37" s="41"/>
      <c r="B37" s="42" t="s">
        <v>53</v>
      </c>
      <c r="C37" s="42"/>
      <c r="D37" s="42"/>
      <c r="E37" s="42" t="s">
        <v>25</v>
      </c>
      <c r="F37" s="43" t="s">
        <v>54</v>
      </c>
      <c r="G37" s="45" t="s">
        <v>55</v>
      </c>
      <c r="H37" s="45"/>
      <c r="I37" s="45"/>
      <c r="J37" s="45"/>
      <c r="K37" s="42"/>
      <c r="L37" s="46" t="s">
        <v>56</v>
      </c>
      <c r="M37" s="47"/>
      <c r="N37" s="54">
        <f>40*N7</f>
        <v>10.666666666666666</v>
      </c>
      <c r="O37" s="25"/>
    </row>
    <row r="38" spans="1:15" x14ac:dyDescent="0.25">
      <c r="A38" s="41"/>
      <c r="B38" s="42" t="s">
        <v>57</v>
      </c>
      <c r="C38" s="42"/>
      <c r="D38" s="42"/>
      <c r="E38" s="42" t="s">
        <v>25</v>
      </c>
      <c r="F38" s="43" t="s">
        <v>58</v>
      </c>
      <c r="G38" s="45" t="s">
        <v>59</v>
      </c>
      <c r="H38" s="45"/>
      <c r="I38" s="45"/>
      <c r="J38" s="45"/>
      <c r="K38" s="42"/>
      <c r="L38" s="46" t="s">
        <v>60</v>
      </c>
      <c r="M38" s="47"/>
      <c r="N38" s="54">
        <f>IF((N36+N37)&gt;40,(N36+N37),0)</f>
        <v>50.666666666666664</v>
      </c>
      <c r="O38" s="25"/>
    </row>
    <row r="39" spans="1:15" x14ac:dyDescent="0.25">
      <c r="A39" s="41"/>
      <c r="B39" s="42"/>
      <c r="C39" s="42"/>
      <c r="D39" s="42"/>
      <c r="E39" s="42"/>
      <c r="F39" s="50"/>
      <c r="G39" s="42"/>
      <c r="H39" s="42"/>
      <c r="I39" s="42"/>
      <c r="J39" s="42"/>
      <c r="K39" s="42"/>
      <c r="L39" s="51"/>
      <c r="M39" s="47"/>
      <c r="N39" s="52"/>
      <c r="O39" s="25"/>
    </row>
    <row r="40" spans="1:15" x14ac:dyDescent="0.25">
      <c r="A40" s="53" t="s">
        <v>61</v>
      </c>
      <c r="B40" s="42" t="s">
        <v>62</v>
      </c>
      <c r="C40" s="42"/>
      <c r="D40" s="42"/>
      <c r="E40" s="42"/>
      <c r="F40" s="50"/>
      <c r="G40" s="42"/>
      <c r="H40" s="42"/>
      <c r="I40" s="42"/>
      <c r="J40" s="42"/>
      <c r="K40" s="42"/>
      <c r="L40" s="51"/>
      <c r="M40" s="47"/>
      <c r="N40" s="52"/>
      <c r="O40" s="25"/>
    </row>
    <row r="41" spans="1:15" x14ac:dyDescent="0.25">
      <c r="A41" s="41"/>
      <c r="B41" s="42" t="s">
        <v>63</v>
      </c>
      <c r="C41" s="42"/>
      <c r="D41" s="42"/>
      <c r="E41" s="42" t="s">
        <v>25</v>
      </c>
      <c r="F41" s="43" t="s">
        <v>64</v>
      </c>
      <c r="G41" s="44">
        <v>576.91999999999996</v>
      </c>
      <c r="H41" s="45"/>
      <c r="I41" s="45"/>
      <c r="J41" s="45"/>
      <c r="K41" s="42"/>
      <c r="L41" s="46" t="s">
        <v>65</v>
      </c>
      <c r="M41" s="47"/>
      <c r="N41" s="49">
        <f>N28</f>
        <v>1316.3076923076924</v>
      </c>
      <c r="O41" s="25"/>
    </row>
    <row r="42" spans="1:15" x14ac:dyDescent="0.25">
      <c r="A42" s="41"/>
      <c r="B42" s="42" t="s">
        <v>66</v>
      </c>
      <c r="C42" s="42"/>
      <c r="D42" s="42"/>
      <c r="E42" s="42" t="s">
        <v>25</v>
      </c>
      <c r="F42" s="43" t="s">
        <v>67</v>
      </c>
      <c r="G42" s="44">
        <v>184.62</v>
      </c>
      <c r="H42" s="45"/>
      <c r="I42" s="45"/>
      <c r="J42" s="45"/>
      <c r="K42" s="42"/>
      <c r="L42" s="46" t="s">
        <v>68</v>
      </c>
      <c r="M42" s="47"/>
      <c r="N42" s="49">
        <f>N32</f>
        <v>256.79999999999995</v>
      </c>
      <c r="O42" s="25"/>
    </row>
    <row r="43" spans="1:15" x14ac:dyDescent="0.25">
      <c r="A43" s="41"/>
      <c r="B43" s="42" t="s">
        <v>69</v>
      </c>
      <c r="C43" s="42"/>
      <c r="D43" s="42"/>
      <c r="E43" s="42" t="s">
        <v>25</v>
      </c>
      <c r="F43" s="43" t="s">
        <v>70</v>
      </c>
      <c r="G43" s="44">
        <v>761.54</v>
      </c>
      <c r="H43" s="45"/>
      <c r="I43" s="45"/>
      <c r="J43" s="45"/>
      <c r="K43" s="42"/>
      <c r="L43" s="46" t="s">
        <v>71</v>
      </c>
      <c r="M43" s="47"/>
      <c r="N43" s="49">
        <f>SUM(N41:N42)</f>
        <v>1573.1076923076923</v>
      </c>
      <c r="O43" s="25"/>
    </row>
    <row r="44" spans="1:15" x14ac:dyDescent="0.25">
      <c r="A44" s="41"/>
      <c r="B44" s="42" t="s">
        <v>72</v>
      </c>
      <c r="C44" s="42"/>
      <c r="D44" s="42"/>
      <c r="E44" s="42" t="s">
        <v>25</v>
      </c>
      <c r="F44" s="43" t="s">
        <v>73</v>
      </c>
      <c r="G44" s="45" t="s">
        <v>74</v>
      </c>
      <c r="H44" s="45"/>
      <c r="I44" s="45" t="s">
        <v>75</v>
      </c>
      <c r="J44" s="45"/>
      <c r="K44" s="42"/>
      <c r="L44" s="46" t="s">
        <v>76</v>
      </c>
      <c r="M44" s="47"/>
      <c r="N44" s="49">
        <f>N43/N38</f>
        <v>31.048178137651824</v>
      </c>
      <c r="O44" s="25"/>
    </row>
    <row r="45" spans="1:15" x14ac:dyDescent="0.25">
      <c r="A45" s="41"/>
      <c r="B45" s="42"/>
      <c r="C45" s="42"/>
      <c r="D45" s="42"/>
      <c r="E45" s="42"/>
      <c r="F45" s="50"/>
      <c r="G45" s="42"/>
      <c r="H45" s="42"/>
      <c r="I45" s="42"/>
      <c r="J45" s="42"/>
      <c r="K45" s="42"/>
      <c r="L45" s="51"/>
      <c r="M45" s="47"/>
      <c r="N45" s="52"/>
      <c r="O45" s="25"/>
    </row>
    <row r="46" spans="1:15" x14ac:dyDescent="0.25">
      <c r="A46" s="41"/>
      <c r="B46" s="42" t="s">
        <v>77</v>
      </c>
      <c r="C46" s="42"/>
      <c r="D46" s="42"/>
      <c r="E46" s="42" t="s">
        <v>25</v>
      </c>
      <c r="F46" s="50"/>
      <c r="G46" s="45" t="s">
        <v>78</v>
      </c>
      <c r="H46" s="45"/>
      <c r="I46" s="45"/>
      <c r="J46" s="45"/>
      <c r="K46" s="42"/>
      <c r="L46" s="51"/>
      <c r="M46" s="47"/>
      <c r="N46" s="52"/>
      <c r="O46" s="25"/>
    </row>
    <row r="47" spans="1:15" x14ac:dyDescent="0.25">
      <c r="A47" s="41"/>
      <c r="B47" s="42" t="s">
        <v>79</v>
      </c>
      <c r="C47" s="42"/>
      <c r="D47" s="42"/>
      <c r="E47" s="42" t="s">
        <v>25</v>
      </c>
      <c r="F47" s="50"/>
      <c r="G47" s="45" t="s">
        <v>80</v>
      </c>
      <c r="H47" s="45"/>
      <c r="I47" s="45"/>
      <c r="J47" s="45"/>
      <c r="K47" s="42"/>
      <c r="L47" s="51"/>
      <c r="M47" s="47"/>
      <c r="N47" s="52"/>
      <c r="O47" s="25"/>
    </row>
    <row r="48" spans="1:15" x14ac:dyDescent="0.25">
      <c r="A48" s="41"/>
      <c r="B48" s="42"/>
      <c r="C48" s="42"/>
      <c r="D48" s="42"/>
      <c r="E48" s="42" t="s">
        <v>25</v>
      </c>
      <c r="F48" s="43" t="s">
        <v>81</v>
      </c>
      <c r="G48" s="44">
        <v>76.150000000000006</v>
      </c>
      <c r="H48" s="45" t="s">
        <v>25</v>
      </c>
      <c r="I48" s="45" t="s">
        <v>82</v>
      </c>
      <c r="J48" s="45"/>
      <c r="K48" s="42"/>
      <c r="L48" s="46" t="s">
        <v>83</v>
      </c>
      <c r="M48" s="47"/>
      <c r="N48" s="49">
        <f>0.5*N44*(N38-40)</f>
        <v>165.59028340080968</v>
      </c>
      <c r="O48" s="25"/>
    </row>
    <row r="49" spans="1:15" x14ac:dyDescent="0.25">
      <c r="A49" s="41"/>
      <c r="B49" s="42"/>
      <c r="C49" s="42"/>
      <c r="D49" s="42"/>
      <c r="E49" s="42"/>
      <c r="F49" s="50"/>
      <c r="G49" s="42"/>
      <c r="H49" s="42"/>
      <c r="I49" s="42"/>
      <c r="J49" s="42"/>
      <c r="K49" s="42"/>
      <c r="L49" s="51"/>
      <c r="M49" s="47"/>
      <c r="N49" s="52"/>
      <c r="O49" s="25"/>
    </row>
    <row r="50" spans="1:15" x14ac:dyDescent="0.25">
      <c r="A50" s="41" t="s">
        <v>84</v>
      </c>
      <c r="B50" s="42" t="s">
        <v>85</v>
      </c>
      <c r="C50" s="42"/>
      <c r="D50" s="42"/>
      <c r="E50" s="42"/>
      <c r="F50" s="50"/>
      <c r="G50" s="42"/>
      <c r="H50" s="42"/>
      <c r="I50" s="42"/>
      <c r="J50" s="42"/>
      <c r="K50" s="42"/>
      <c r="L50" s="51"/>
      <c r="M50" s="47"/>
      <c r="N50" s="52"/>
      <c r="O50" s="25"/>
    </row>
    <row r="51" spans="1:15" x14ac:dyDescent="0.25">
      <c r="A51" s="41"/>
      <c r="B51" s="42" t="s">
        <v>86</v>
      </c>
      <c r="C51" s="42"/>
      <c r="D51" s="42"/>
      <c r="E51" s="42" t="s">
        <v>25</v>
      </c>
      <c r="F51" s="43" t="s">
        <v>87</v>
      </c>
      <c r="G51" s="44">
        <v>2500</v>
      </c>
      <c r="H51" s="45"/>
      <c r="I51" s="45"/>
      <c r="J51" s="45"/>
      <c r="K51" s="42"/>
      <c r="L51" s="46" t="s">
        <v>27</v>
      </c>
      <c r="M51" s="47"/>
      <c r="N51" s="49">
        <f>N27</f>
        <v>5704</v>
      </c>
      <c r="O51" s="25"/>
    </row>
    <row r="52" spans="1:15" x14ac:dyDescent="0.25">
      <c r="A52" s="41"/>
      <c r="B52" s="42" t="s">
        <v>88</v>
      </c>
      <c r="C52" s="42"/>
      <c r="D52" s="42"/>
      <c r="E52" s="42" t="s">
        <v>25</v>
      </c>
      <c r="F52" s="43" t="s">
        <v>89</v>
      </c>
      <c r="G52" s="44">
        <v>800</v>
      </c>
      <c r="H52" s="45"/>
      <c r="I52" s="45"/>
      <c r="J52" s="45"/>
      <c r="K52" s="42"/>
      <c r="L52" s="46" t="s">
        <v>90</v>
      </c>
      <c r="M52" s="47"/>
      <c r="N52" s="49">
        <f>N31</f>
        <v>1112.8</v>
      </c>
      <c r="O52" s="25"/>
    </row>
    <row r="53" spans="1:15" x14ac:dyDescent="0.25">
      <c r="A53" s="41"/>
      <c r="B53" s="42" t="s">
        <v>125</v>
      </c>
      <c r="C53" s="42"/>
      <c r="D53" s="42"/>
      <c r="E53" s="42" t="s">
        <v>25</v>
      </c>
      <c r="F53" s="43" t="s">
        <v>91</v>
      </c>
      <c r="G53" s="44">
        <v>329.98</v>
      </c>
      <c r="H53" s="45"/>
      <c r="I53" s="45" t="s">
        <v>92</v>
      </c>
      <c r="J53" s="45"/>
      <c r="K53" s="42"/>
      <c r="L53" s="46" t="s">
        <v>93</v>
      </c>
      <c r="M53" s="47"/>
      <c r="N53" s="49">
        <f>N48*52/12</f>
        <v>717.55789473684206</v>
      </c>
      <c r="O53" s="25"/>
    </row>
    <row r="54" spans="1:15" x14ac:dyDescent="0.25">
      <c r="A54" s="41"/>
      <c r="B54" s="42"/>
      <c r="C54" s="42"/>
      <c r="D54" s="42"/>
      <c r="E54" s="42"/>
      <c r="F54" s="50"/>
      <c r="G54" s="42"/>
      <c r="H54" s="42"/>
      <c r="I54" s="42"/>
      <c r="J54" s="42"/>
      <c r="K54" s="42"/>
      <c r="L54" s="51"/>
      <c r="M54" s="47"/>
      <c r="N54" s="52"/>
      <c r="O54" s="25"/>
    </row>
    <row r="55" spans="1:15" x14ac:dyDescent="0.25">
      <c r="A55" s="53" t="s">
        <v>94</v>
      </c>
      <c r="B55" s="42" t="s">
        <v>95</v>
      </c>
      <c r="C55" s="42"/>
      <c r="D55" s="42"/>
      <c r="E55" s="42" t="s">
        <v>25</v>
      </c>
      <c r="F55" s="43" t="s">
        <v>96</v>
      </c>
      <c r="G55" s="44">
        <v>22.85</v>
      </c>
      <c r="H55" s="45"/>
      <c r="I55" s="45" t="s">
        <v>97</v>
      </c>
      <c r="J55" s="45"/>
      <c r="K55" s="42"/>
      <c r="L55" s="46" t="s">
        <v>98</v>
      </c>
      <c r="M55" s="47"/>
      <c r="N55" s="55">
        <f>N44*1.5</f>
        <v>46.572267206477733</v>
      </c>
      <c r="O55" s="25"/>
    </row>
    <row r="56" spans="1:15" x14ac:dyDescent="0.25">
      <c r="A56" s="41"/>
      <c r="B56" s="42" t="s">
        <v>99</v>
      </c>
      <c r="C56" s="42"/>
      <c r="D56" s="42"/>
      <c r="E56" s="42" t="s">
        <v>25</v>
      </c>
      <c r="F56" s="43" t="s">
        <v>100</v>
      </c>
      <c r="G56" s="45" t="s">
        <v>101</v>
      </c>
      <c r="H56" s="45"/>
      <c r="I56" s="45" t="s">
        <v>102</v>
      </c>
      <c r="J56" s="45"/>
      <c r="K56" s="42"/>
      <c r="L56" s="46" t="s">
        <v>103</v>
      </c>
      <c r="M56" s="47"/>
      <c r="N56" s="56">
        <f>N53/N55</f>
        <v>15.407407407407407</v>
      </c>
      <c r="O56" s="25"/>
    </row>
    <row r="57" spans="1:15" x14ac:dyDescent="0.25">
      <c r="A57" s="41"/>
      <c r="B57" s="42" t="s">
        <v>104</v>
      </c>
      <c r="C57" s="42"/>
      <c r="D57" s="42"/>
      <c r="E57" s="42" t="s">
        <v>25</v>
      </c>
      <c r="F57" s="43" t="s">
        <v>105</v>
      </c>
      <c r="G57" s="44">
        <v>329.95</v>
      </c>
      <c r="H57" s="45"/>
      <c r="I57" s="45" t="s">
        <v>106</v>
      </c>
      <c r="J57" s="45"/>
      <c r="K57" s="42"/>
      <c r="L57" s="46" t="s">
        <v>107</v>
      </c>
      <c r="M57" s="47"/>
      <c r="N57" s="55">
        <f>N55*N56</f>
        <v>717.55789473684206</v>
      </c>
      <c r="O57" s="25"/>
    </row>
    <row r="58" spans="1:15" x14ac:dyDescent="0.25">
      <c r="A58" s="41"/>
      <c r="B58" s="42"/>
      <c r="C58" s="42"/>
      <c r="D58" s="42"/>
      <c r="E58" s="42"/>
      <c r="F58" s="50"/>
      <c r="G58" s="42"/>
      <c r="H58" s="42"/>
      <c r="I58" s="42"/>
      <c r="J58" s="42"/>
      <c r="K58" s="42"/>
      <c r="L58" s="51"/>
      <c r="M58" s="47"/>
      <c r="N58" s="52"/>
      <c r="O58" s="25"/>
    </row>
    <row r="59" spans="1:15" ht="15.75" thickBot="1" x14ac:dyDescent="0.3">
      <c r="A59" s="57" t="s">
        <v>108</v>
      </c>
      <c r="B59" s="58" t="s">
        <v>109</v>
      </c>
      <c r="C59" s="58"/>
      <c r="D59" s="58"/>
      <c r="E59" s="58" t="s">
        <v>25</v>
      </c>
      <c r="F59" s="59" t="s">
        <v>110</v>
      </c>
      <c r="G59" s="60">
        <v>3629.95</v>
      </c>
      <c r="H59" s="61"/>
      <c r="I59" s="61" t="s">
        <v>111</v>
      </c>
      <c r="J59" s="61"/>
      <c r="K59" s="58"/>
      <c r="L59" s="62" t="s">
        <v>112</v>
      </c>
      <c r="M59" s="47"/>
      <c r="N59" s="63">
        <f>N51+N52+N57</f>
        <v>7534.3578947368424</v>
      </c>
      <c r="O59" s="25"/>
    </row>
    <row r="60" spans="1:15" x14ac:dyDescent="0.25">
      <c r="A60" s="25" t="s">
        <v>113</v>
      </c>
      <c r="B60" s="25"/>
      <c r="C60" s="25"/>
      <c r="D60" s="25"/>
      <c r="E60" s="25"/>
      <c r="F60" s="26"/>
      <c r="G60" s="25"/>
      <c r="H60" s="25"/>
      <c r="I60" s="25"/>
      <c r="J60" s="25"/>
      <c r="K60" s="25"/>
      <c r="L60" s="25"/>
      <c r="M60" s="25"/>
      <c r="N60" s="25"/>
      <c r="O60" s="25"/>
    </row>
    <row r="61" spans="1:15" x14ac:dyDescent="0.25">
      <c r="A61" s="25"/>
      <c r="B61" s="25"/>
      <c r="C61" s="25"/>
      <c r="D61" s="25"/>
      <c r="E61" s="25"/>
      <c r="F61" s="26"/>
      <c r="G61" s="25"/>
      <c r="H61" s="25"/>
      <c r="I61" s="25"/>
      <c r="J61" s="25"/>
      <c r="K61" s="25"/>
      <c r="L61" s="25"/>
      <c r="M61" s="25"/>
      <c r="N61" s="25"/>
      <c r="O61" s="25"/>
    </row>
    <row r="62" spans="1:15" ht="15.75" thickBot="1" x14ac:dyDescent="0.3">
      <c r="A62" s="82" t="s">
        <v>126</v>
      </c>
      <c r="B62" s="82"/>
      <c r="C62" s="82"/>
      <c r="D62" s="82"/>
      <c r="E62" s="82"/>
      <c r="F62" s="82"/>
      <c r="G62" s="82"/>
      <c r="H62" s="82"/>
      <c r="I62" s="82"/>
      <c r="J62" s="25"/>
      <c r="K62" s="25" t="s">
        <v>114</v>
      </c>
      <c r="L62" s="25"/>
      <c r="M62" s="25"/>
      <c r="N62" s="25"/>
      <c r="O62" s="25"/>
    </row>
    <row r="63" spans="1:15" ht="15.75" thickBot="1" x14ac:dyDescent="0.3">
      <c r="A63" s="64" t="s">
        <v>115</v>
      </c>
      <c r="B63" s="65"/>
      <c r="C63" s="65"/>
      <c r="D63" s="65"/>
      <c r="E63" s="65"/>
      <c r="F63" s="66"/>
      <c r="G63" s="65"/>
      <c r="H63" s="65"/>
      <c r="I63" s="65"/>
      <c r="J63" s="67"/>
      <c r="K63" s="68"/>
      <c r="L63" s="68"/>
      <c r="M63" s="68"/>
      <c r="N63" s="68"/>
      <c r="O63" s="68"/>
    </row>
    <row r="64" spans="1:15" x14ac:dyDescent="0.25">
      <c r="A64" s="69" t="s">
        <v>116</v>
      </c>
      <c r="B64" s="70"/>
      <c r="C64" s="70"/>
      <c r="D64" s="70"/>
      <c r="E64" s="70"/>
      <c r="F64" s="71"/>
      <c r="G64" s="70"/>
      <c r="H64" s="70"/>
      <c r="I64" s="72">
        <f>N55</f>
        <v>46.572267206477733</v>
      </c>
      <c r="J64" s="67"/>
      <c r="K64" s="25" t="s">
        <v>117</v>
      </c>
      <c r="L64" s="25"/>
      <c r="M64" s="25"/>
      <c r="N64" s="25"/>
      <c r="O64" s="25"/>
    </row>
    <row r="65" spans="1:15" ht="15.75" thickBot="1" x14ac:dyDescent="0.3">
      <c r="A65" s="73" t="s">
        <v>118</v>
      </c>
      <c r="B65" s="74"/>
      <c r="C65" s="74"/>
      <c r="D65" s="74"/>
      <c r="E65" s="74"/>
      <c r="F65" s="75"/>
      <c r="G65" s="74"/>
      <c r="H65" s="74"/>
      <c r="I65" s="76">
        <f>N56</f>
        <v>15.407407407407407</v>
      </c>
      <c r="J65" s="67"/>
      <c r="K65" s="68"/>
      <c r="L65" s="68"/>
      <c r="M65" s="68"/>
      <c r="N65" s="68"/>
      <c r="O65" s="68"/>
    </row>
    <row r="66" spans="1:15" x14ac:dyDescent="0.25">
      <c r="A66" s="73" t="s">
        <v>119</v>
      </c>
      <c r="B66" s="74"/>
      <c r="C66" s="74"/>
      <c r="D66" s="74"/>
      <c r="E66" s="74"/>
      <c r="F66" s="75"/>
      <c r="G66" s="74"/>
      <c r="H66" s="74"/>
      <c r="I66" s="77" t="s">
        <v>120</v>
      </c>
      <c r="J66" s="67"/>
      <c r="K66" s="25" t="s">
        <v>121</v>
      </c>
      <c r="L66" s="25"/>
      <c r="M66" s="25"/>
      <c r="N66" s="25"/>
      <c r="O66" s="25"/>
    </row>
    <row r="67" spans="1:15" ht="15.75" thickBot="1" x14ac:dyDescent="0.3">
      <c r="A67" s="78" t="s">
        <v>122</v>
      </c>
      <c r="B67" s="65"/>
      <c r="C67" s="65"/>
      <c r="D67" s="65"/>
      <c r="E67" s="65"/>
      <c r="F67" s="66"/>
      <c r="G67" s="65"/>
      <c r="H67" s="65"/>
      <c r="I67" s="79">
        <f>N57</f>
        <v>717.55789473684206</v>
      </c>
      <c r="J67" s="67"/>
      <c r="K67" s="68"/>
      <c r="L67" s="68"/>
      <c r="M67" s="68"/>
      <c r="N67" s="68"/>
      <c r="O67" s="68"/>
    </row>
    <row r="68" spans="1:15" x14ac:dyDescent="0.25">
      <c r="A68" s="25"/>
      <c r="B68" s="25"/>
      <c r="C68" s="25"/>
      <c r="D68" s="25"/>
      <c r="E68" s="25"/>
      <c r="F68" s="26"/>
      <c r="G68" s="25"/>
      <c r="H68" s="25"/>
      <c r="I68" s="25"/>
      <c r="J68" s="25"/>
      <c r="K68" s="25"/>
      <c r="L68" s="25"/>
      <c r="M68" s="25"/>
      <c r="N68" s="25"/>
      <c r="O68" s="25"/>
    </row>
    <row r="69" spans="1:15" x14ac:dyDescent="0.25">
      <c r="A69" s="80" t="s">
        <v>123</v>
      </c>
      <c r="B69" s="80"/>
      <c r="C69" s="80"/>
      <c r="D69" s="80"/>
      <c r="E69" s="80"/>
      <c r="F69" s="81"/>
      <c r="G69" s="80"/>
      <c r="H69" s="80"/>
      <c r="I69" s="80"/>
      <c r="J69" s="80"/>
      <c r="K69" s="25"/>
      <c r="L69" s="25"/>
      <c r="M69" s="25"/>
      <c r="N69" s="25"/>
      <c r="O69" s="25"/>
    </row>
  </sheetData>
  <sheetProtection sheet="1" objects="1" scenarios="1"/>
  <mergeCells count="5">
    <mergeCell ref="A62:I62"/>
    <mergeCell ref="C4:C5"/>
    <mergeCell ref="A4:A5"/>
    <mergeCell ref="A1:O1"/>
    <mergeCell ref="A12:O20"/>
  </mergeCells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Davis</dc:creator>
  <cp:lastModifiedBy>César Portillo</cp:lastModifiedBy>
  <cp:lastPrinted>2017-07-31T14:44:27Z</cp:lastPrinted>
  <dcterms:created xsi:type="dcterms:W3CDTF">2016-02-04T01:22:49Z</dcterms:created>
  <dcterms:modified xsi:type="dcterms:W3CDTF">2017-08-09T16:54:19Z</dcterms:modified>
</cp:coreProperties>
</file>