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trlProps/ctrlProp2.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autoCompressPictures="0"/>
  <xr:revisionPtr revIDLastSave="1624" documentId="8_{02DB651C-62D0-485D-A6D3-D1F9E91DFB9E}" xr6:coauthVersionLast="47" xr6:coauthVersionMax="47" xr10:uidLastSave="{72038726-6949-45FA-B088-4EBE343C94AD}"/>
  <bookViews>
    <workbookView xWindow="-120" yWindow="-120" windowWidth="29040" windowHeight="17640" activeTab="1" xr2:uid="{00000000-000D-0000-FFFF-FFFF00000000}"/>
  </bookViews>
  <sheets>
    <sheet name="2020 Yearly Calendar" sheetId="3" r:id="rId1"/>
    <sheet name="2021 Yearly Calendar" sheetId="1" r:id="rId2"/>
  </sheets>
  <definedNames>
    <definedName name="AprSun1" localSheetId="0">DATE('2020 Yearly Calendar'!CalendarYear,4,1)-WEEKDAY(DATE('2020 Yearly Calendar'!CalendarYear,4,1))</definedName>
    <definedName name="AprSun1">DATE(CalendarYear,4,1)-WEEKDAY(DATE(CalendarYear,4,1))</definedName>
    <definedName name="AugSun1" localSheetId="0">DATE('2020 Yearly Calendar'!CalendarYear,8,1)-WEEKDAY(DATE('2020 Yearly Calendar'!CalendarYear,8,1))</definedName>
    <definedName name="AugSun1">DATE(CalendarYear,8,1)-WEEKDAY(DATE(CalendarYear,8,1))</definedName>
    <definedName name="CalendarYear" localSheetId="0">'2020 Yearly Calendar'!$C$1</definedName>
    <definedName name="CalendarYear">'2021 Yearly Calendar'!$C$1</definedName>
    <definedName name="DecSun1" localSheetId="0">DATE('2020 Yearly Calendar'!CalendarYear,12,1)-WEEKDAY(DATE('2020 Yearly Calendar'!CalendarYear,12,1))</definedName>
    <definedName name="DecSun1">DATE(CalendarYear,12,1)-WEEKDAY(DATE(CalendarYear,12,1))</definedName>
    <definedName name="FebSun1" localSheetId="0">DATE('2020 Yearly Calendar'!CalendarYear,2,1)-WEEKDAY(DATE('2020 Yearly Calendar'!CalendarYear,2,1))</definedName>
    <definedName name="FebSun1">DATE(CalendarYear,2,1)-WEEKDAY(DATE(CalendarYear,2,1))</definedName>
    <definedName name="JanSun1" localSheetId="0">DATE('2020 Yearly Calendar'!CalendarYear,1,1)-WEEKDAY(DATE('2020 Yearly Calendar'!CalendarYear,1,1))</definedName>
    <definedName name="JanSun1">DATE(CalendarYear,1,1)-WEEKDAY(DATE(CalendarYear,1,1))</definedName>
    <definedName name="JulSun1" localSheetId="0">DATE('2020 Yearly Calendar'!CalendarYear,7,1)-WEEKDAY(DATE('2020 Yearly Calendar'!CalendarYear,7,1))</definedName>
    <definedName name="JulSun1">DATE(CalendarYear,7,1)-WEEKDAY(DATE(CalendarYear,7,1))</definedName>
    <definedName name="JunSun1" localSheetId="0">DATE('2020 Yearly Calendar'!CalendarYear,6,1)-WEEKDAY(DATE('2020 Yearly Calendar'!CalendarYear,6,1))</definedName>
    <definedName name="JunSun1">DATE(CalendarYear,6,1)-WEEKDAY(DATE(CalendarYear,6,1))</definedName>
    <definedName name="MarSun1" localSheetId="0">DATE('2020 Yearly Calendar'!CalendarYear,3,1)-WEEKDAY(DATE('2020 Yearly Calendar'!CalendarYear,3,1))</definedName>
    <definedName name="MarSun1">DATE(CalendarYear,3,1)-WEEKDAY(DATE(CalendarYear,3,1))</definedName>
    <definedName name="MaySun1" localSheetId="0">DATE('2020 Yearly Calendar'!CalendarYear,5,1)-WEEKDAY(DATE('2020 Yearly Calendar'!CalendarYear,5,1))</definedName>
    <definedName name="MaySun1">DATE(CalendarYear,5,1)-WEEKDAY(DATE(CalendarYear,5,1))</definedName>
    <definedName name="NovSun1" localSheetId="0">DATE('2020 Yearly Calendar'!CalendarYear,11,1)-WEEKDAY(DATE('2020 Yearly Calendar'!CalendarYear,11,1))</definedName>
    <definedName name="NovSun1">DATE(CalendarYear,11,1)-WEEKDAY(DATE(CalendarYear,11,1))</definedName>
    <definedName name="OctSun1" localSheetId="0">DATE('2020 Yearly Calendar'!CalendarYear,10,1)-WEEKDAY(DATE('2020 Yearly Calendar'!CalendarYear,10,1))</definedName>
    <definedName name="OctSun1">DATE(CalendarYear,10,1)-WEEKDAY(DATE(CalendarYear,10,1))</definedName>
    <definedName name="_xlnm.Print_Area" localSheetId="0">'2020 Yearly Calendar'!$B$1:$P$56</definedName>
    <definedName name="_xlnm.Print_Area" localSheetId="1">'2021 Yearly Calendar'!$B$1:$Q$63</definedName>
    <definedName name="SepSun1" localSheetId="0">DATE('2020 Yearly Calendar'!CalendarYear,9,1)-WEEKDAY(DATE('2020 Yearly Calendar'!CalendarYear,9,1))</definedName>
    <definedName name="SepSun1">DATE(CalendarYear,9,1)-WEEKDAY(DATE(CalendarYear,9,1))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99" i="1" l="1"/>
  <c r="H99" i="1"/>
  <c r="G99" i="1"/>
  <c r="F99" i="1"/>
  <c r="E99" i="1"/>
  <c r="D99" i="1"/>
  <c r="C99" i="1"/>
  <c r="I98" i="1"/>
  <c r="H98" i="1"/>
  <c r="G98" i="1"/>
  <c r="F98" i="1"/>
  <c r="E98" i="1"/>
  <c r="D98" i="1"/>
  <c r="C98" i="1"/>
  <c r="I97" i="1"/>
  <c r="H97" i="1"/>
  <c r="G97" i="1"/>
  <c r="F97" i="1"/>
  <c r="E97" i="1"/>
  <c r="D97" i="1"/>
  <c r="C97" i="1"/>
  <c r="I96" i="1"/>
  <c r="H96" i="1"/>
  <c r="G96" i="1"/>
  <c r="F96" i="1"/>
  <c r="E96" i="1"/>
  <c r="D96" i="1"/>
  <c r="C96" i="1"/>
  <c r="I95" i="1"/>
  <c r="H95" i="1"/>
  <c r="G95" i="1"/>
  <c r="F95" i="1"/>
  <c r="E95" i="1"/>
  <c r="D95" i="1"/>
  <c r="C95" i="1"/>
  <c r="I81" i="1"/>
  <c r="H81" i="1"/>
  <c r="G81" i="1"/>
  <c r="F81" i="1"/>
  <c r="E81" i="1"/>
  <c r="D81" i="1"/>
  <c r="C81" i="1"/>
  <c r="I80" i="1"/>
  <c r="H80" i="1"/>
  <c r="G80" i="1"/>
  <c r="F80" i="1"/>
  <c r="E80" i="1"/>
  <c r="D80" i="1"/>
  <c r="C80" i="1"/>
  <c r="I79" i="1"/>
  <c r="H79" i="1"/>
  <c r="G79" i="1"/>
  <c r="F79" i="1"/>
  <c r="E79" i="1"/>
  <c r="D79" i="1"/>
  <c r="C79" i="1"/>
  <c r="I78" i="1"/>
  <c r="H78" i="1"/>
  <c r="G78" i="1"/>
  <c r="F78" i="1"/>
  <c r="E78" i="1"/>
  <c r="D78" i="1"/>
  <c r="C78" i="1"/>
  <c r="I77" i="1"/>
  <c r="H77" i="1"/>
  <c r="G77" i="1"/>
  <c r="F77" i="1"/>
  <c r="E77" i="1"/>
  <c r="D77" i="1"/>
  <c r="C77" i="1"/>
  <c r="I76" i="1"/>
  <c r="H76" i="1"/>
  <c r="G76" i="1"/>
  <c r="F76" i="1"/>
  <c r="E76" i="1"/>
  <c r="D76" i="1"/>
  <c r="C76" i="1"/>
  <c r="I64" i="1"/>
  <c r="H64" i="1"/>
  <c r="G64" i="1"/>
  <c r="F64" i="1"/>
  <c r="E64" i="1"/>
  <c r="D64" i="1"/>
  <c r="C64" i="1"/>
  <c r="I63" i="1"/>
  <c r="H63" i="1"/>
  <c r="G63" i="1"/>
  <c r="F63" i="1"/>
  <c r="E63" i="1"/>
  <c r="D63" i="1"/>
  <c r="C63" i="1"/>
  <c r="I62" i="1"/>
  <c r="H62" i="1"/>
  <c r="G62" i="1"/>
  <c r="F62" i="1"/>
  <c r="E62" i="1"/>
  <c r="D62" i="1"/>
  <c r="C62" i="1"/>
  <c r="I61" i="1"/>
  <c r="H61" i="1"/>
  <c r="G61" i="1"/>
  <c r="F61" i="1"/>
  <c r="E61" i="1"/>
  <c r="D61" i="1"/>
  <c r="C61" i="1"/>
  <c r="I60" i="1"/>
  <c r="H60" i="1"/>
  <c r="G60" i="1"/>
  <c r="F60" i="1"/>
  <c r="E60" i="1"/>
  <c r="D60" i="1"/>
  <c r="C60" i="1"/>
  <c r="G72" i="1"/>
  <c r="F72" i="1"/>
  <c r="E72" i="1"/>
  <c r="D72" i="1"/>
  <c r="C72" i="1"/>
  <c r="I71" i="1"/>
  <c r="H71" i="1"/>
  <c r="G71" i="1"/>
  <c r="F71" i="1"/>
  <c r="E71" i="1"/>
  <c r="D71" i="1"/>
  <c r="C71" i="1"/>
  <c r="I70" i="1"/>
  <c r="H70" i="1"/>
  <c r="G70" i="1"/>
  <c r="F70" i="1"/>
  <c r="E70" i="1"/>
  <c r="D70" i="1"/>
  <c r="C70" i="1"/>
  <c r="I69" i="1"/>
  <c r="H69" i="1"/>
  <c r="G69" i="1"/>
  <c r="F69" i="1"/>
  <c r="E69" i="1"/>
  <c r="D69" i="1"/>
  <c r="C69" i="1"/>
  <c r="I68" i="1"/>
  <c r="H68" i="1"/>
  <c r="G68" i="1"/>
  <c r="F68" i="1"/>
  <c r="E68" i="1"/>
  <c r="D68" i="1"/>
  <c r="C68" i="1"/>
  <c r="I43" i="1"/>
  <c r="H43" i="1"/>
  <c r="G43" i="1"/>
  <c r="F43" i="1"/>
  <c r="E43" i="1"/>
  <c r="D43" i="1"/>
  <c r="C43" i="1"/>
  <c r="I42" i="1"/>
  <c r="H42" i="1"/>
  <c r="G42" i="1"/>
  <c r="F42" i="1"/>
  <c r="E42" i="1"/>
  <c r="D42" i="1"/>
  <c r="C42" i="1"/>
  <c r="I41" i="1"/>
  <c r="H41" i="1"/>
  <c r="G41" i="1"/>
  <c r="F41" i="1"/>
  <c r="E41" i="1"/>
  <c r="D41" i="1"/>
  <c r="C41" i="1"/>
  <c r="I40" i="1"/>
  <c r="H40" i="1"/>
  <c r="G40" i="1"/>
  <c r="F40" i="1"/>
  <c r="E40" i="1"/>
  <c r="D40" i="1"/>
  <c r="C40" i="1"/>
  <c r="I39" i="1"/>
  <c r="H39" i="1"/>
  <c r="G39" i="1"/>
  <c r="F39" i="1"/>
  <c r="E39" i="1"/>
  <c r="D39" i="1"/>
  <c r="C39" i="1"/>
  <c r="D56" i="1"/>
  <c r="C56" i="1"/>
  <c r="I55" i="1"/>
  <c r="H55" i="1"/>
  <c r="G55" i="1"/>
  <c r="F55" i="1"/>
  <c r="E55" i="1"/>
  <c r="D55" i="1"/>
  <c r="C55" i="1"/>
  <c r="I54" i="1"/>
  <c r="H54" i="1"/>
  <c r="G54" i="1"/>
  <c r="F54" i="1"/>
  <c r="E54" i="1"/>
  <c r="D54" i="1"/>
  <c r="C54" i="1"/>
  <c r="I53" i="1"/>
  <c r="H53" i="1"/>
  <c r="G53" i="1"/>
  <c r="F53" i="1"/>
  <c r="E53" i="1"/>
  <c r="D53" i="1"/>
  <c r="C53" i="1"/>
  <c r="I52" i="1"/>
  <c r="H52" i="1"/>
  <c r="G52" i="1"/>
  <c r="F52" i="1"/>
  <c r="E52" i="1"/>
  <c r="D52" i="1"/>
  <c r="C52" i="1"/>
  <c r="I51" i="1"/>
  <c r="H51" i="1"/>
  <c r="G51" i="1"/>
  <c r="F51" i="1"/>
  <c r="E51" i="1"/>
  <c r="D51" i="1"/>
  <c r="C51" i="1"/>
  <c r="I18" i="1"/>
  <c r="H18" i="1"/>
  <c r="G18" i="1"/>
  <c r="F18" i="1"/>
  <c r="E18" i="1"/>
  <c r="D18" i="1"/>
  <c r="C18" i="1"/>
  <c r="I17" i="1"/>
  <c r="H17" i="1"/>
  <c r="G17" i="1"/>
  <c r="F17" i="1"/>
  <c r="E17" i="1"/>
  <c r="D17" i="1"/>
  <c r="C17" i="1"/>
  <c r="I16" i="1"/>
  <c r="H16" i="1"/>
  <c r="G16" i="1"/>
  <c r="F16" i="1"/>
  <c r="E16" i="1"/>
  <c r="D16" i="1"/>
  <c r="C16" i="1"/>
  <c r="I15" i="1"/>
  <c r="H15" i="1"/>
  <c r="G15" i="1"/>
  <c r="F15" i="1"/>
  <c r="E15" i="1"/>
  <c r="D15" i="1"/>
  <c r="C15" i="1"/>
  <c r="I14" i="1"/>
  <c r="H14" i="1"/>
  <c r="G14" i="1"/>
  <c r="F14" i="1"/>
  <c r="E14" i="1"/>
  <c r="D14" i="1"/>
  <c r="C14" i="1"/>
  <c r="C26" i="1"/>
  <c r="D26" i="1"/>
  <c r="E26" i="1"/>
  <c r="F26" i="1"/>
  <c r="G26" i="1"/>
  <c r="H26" i="1"/>
  <c r="I26" i="1"/>
  <c r="C27" i="1"/>
  <c r="D27" i="1"/>
  <c r="E27" i="1"/>
  <c r="F27" i="1"/>
  <c r="G27" i="1"/>
  <c r="H27" i="1"/>
  <c r="I27" i="1"/>
  <c r="C28" i="1"/>
  <c r="D28" i="1"/>
  <c r="E28" i="1"/>
  <c r="F28" i="1"/>
  <c r="G28" i="1"/>
  <c r="H28" i="1"/>
  <c r="I28" i="1"/>
  <c r="C87" i="1"/>
  <c r="D87" i="1"/>
  <c r="E87" i="1"/>
  <c r="F87" i="1"/>
  <c r="G87" i="1"/>
  <c r="H87" i="1"/>
  <c r="I87" i="1"/>
  <c r="C88" i="1"/>
  <c r="D88" i="1"/>
  <c r="E88" i="1"/>
  <c r="F88" i="1"/>
  <c r="G88" i="1"/>
  <c r="H88" i="1"/>
  <c r="I88" i="1"/>
  <c r="C89" i="1"/>
  <c r="D89" i="1"/>
  <c r="E89" i="1"/>
  <c r="F89" i="1"/>
  <c r="G89" i="1"/>
  <c r="H89" i="1"/>
  <c r="I89" i="1"/>
  <c r="C90" i="1"/>
  <c r="D90" i="1"/>
  <c r="E90" i="1"/>
  <c r="F90" i="1"/>
  <c r="G90" i="1"/>
  <c r="H90" i="1"/>
  <c r="I90" i="1"/>
  <c r="C91" i="1"/>
  <c r="D91" i="1"/>
  <c r="E91" i="1"/>
  <c r="F91" i="1"/>
  <c r="G91" i="1"/>
  <c r="H91" i="1"/>
  <c r="I91" i="1"/>
  <c r="I31" i="3"/>
  <c r="H31" i="3"/>
  <c r="G31" i="3"/>
  <c r="F31" i="3"/>
  <c r="E31" i="3"/>
  <c r="D31" i="3"/>
  <c r="C31" i="3"/>
  <c r="I30" i="3"/>
  <c r="H30" i="3"/>
  <c r="G30" i="3"/>
  <c r="F30" i="3"/>
  <c r="E30" i="3"/>
  <c r="D30" i="3"/>
  <c r="C30" i="3"/>
  <c r="I29" i="3"/>
  <c r="H29" i="3"/>
  <c r="G29" i="3"/>
  <c r="F29" i="3"/>
  <c r="E29" i="3"/>
  <c r="D29" i="3"/>
  <c r="C29" i="3"/>
  <c r="I28" i="3"/>
  <c r="H28" i="3"/>
  <c r="G28" i="3"/>
  <c r="F28" i="3"/>
  <c r="E28" i="3"/>
  <c r="D28" i="3"/>
  <c r="C28" i="3"/>
  <c r="I27" i="3"/>
  <c r="H27" i="3"/>
  <c r="G27" i="3"/>
  <c r="F27" i="3"/>
  <c r="E27" i="3"/>
  <c r="D27" i="3"/>
  <c r="C27" i="3"/>
  <c r="E32" i="3"/>
  <c r="F32" i="3"/>
  <c r="G32" i="3"/>
  <c r="H32" i="3"/>
  <c r="I32" i="3"/>
  <c r="I57" i="3"/>
  <c r="H57" i="3"/>
  <c r="G57" i="3"/>
  <c r="F57" i="3"/>
  <c r="E57" i="3"/>
  <c r="D57" i="3"/>
  <c r="C57" i="3"/>
  <c r="I56" i="3"/>
  <c r="H56" i="3"/>
  <c r="G56" i="3"/>
  <c r="F56" i="3"/>
  <c r="E56" i="3"/>
  <c r="D56" i="3"/>
  <c r="C56" i="3"/>
  <c r="I55" i="3"/>
  <c r="H55" i="3"/>
  <c r="G55" i="3"/>
  <c r="F55" i="3"/>
  <c r="E55" i="3"/>
  <c r="D55" i="3"/>
  <c r="C55" i="3"/>
  <c r="I54" i="3"/>
  <c r="H54" i="3"/>
  <c r="G54" i="3"/>
  <c r="F54" i="3"/>
  <c r="E54" i="3"/>
  <c r="D54" i="3"/>
  <c r="C54" i="3"/>
  <c r="I53" i="3"/>
  <c r="H53" i="3"/>
  <c r="G53" i="3"/>
  <c r="F53" i="3"/>
  <c r="E53" i="3"/>
  <c r="D53" i="3"/>
  <c r="C53" i="3"/>
  <c r="H40" i="3" l="1"/>
  <c r="I40" i="3"/>
  <c r="D36" i="3"/>
  <c r="C36" i="3"/>
  <c r="C10" i="3"/>
  <c r="I10" i="3"/>
  <c r="H10" i="3"/>
  <c r="G10" i="3"/>
  <c r="F10" i="3"/>
  <c r="E10" i="3"/>
  <c r="D10" i="3"/>
  <c r="I9" i="3"/>
  <c r="H9" i="3"/>
  <c r="G9" i="3"/>
  <c r="F9" i="3"/>
  <c r="E9" i="3"/>
  <c r="D9" i="3"/>
  <c r="C9" i="3"/>
  <c r="I8" i="3"/>
  <c r="H8" i="3"/>
  <c r="G8" i="3"/>
  <c r="F8" i="3"/>
  <c r="E8" i="3"/>
  <c r="D8" i="3"/>
  <c r="C8" i="3"/>
  <c r="I7" i="3"/>
  <c r="H7" i="3"/>
  <c r="G7" i="3"/>
  <c r="F7" i="3"/>
  <c r="E7" i="3"/>
  <c r="D7" i="3"/>
  <c r="C7" i="3"/>
  <c r="I6" i="3"/>
  <c r="H6" i="3"/>
  <c r="G6" i="3"/>
  <c r="F6" i="3"/>
  <c r="E6" i="3"/>
  <c r="D6" i="3"/>
  <c r="C6" i="3"/>
  <c r="I5" i="3"/>
  <c r="H5" i="3"/>
  <c r="G5" i="3"/>
  <c r="F5" i="3"/>
  <c r="E5" i="3"/>
  <c r="D5" i="3"/>
  <c r="C5" i="3"/>
  <c r="G7" i="1"/>
  <c r="I31" i="1" l="1"/>
  <c r="H31" i="1"/>
  <c r="G31" i="1"/>
  <c r="F31" i="1"/>
  <c r="E31" i="1"/>
  <c r="D31" i="1"/>
  <c r="C31" i="1"/>
  <c r="I30" i="1"/>
  <c r="H30" i="1"/>
  <c r="G30" i="1"/>
  <c r="F30" i="1"/>
  <c r="E30" i="1"/>
  <c r="D30" i="1"/>
  <c r="C30" i="1"/>
  <c r="I29" i="1"/>
  <c r="H29" i="1"/>
  <c r="G29" i="1"/>
  <c r="F29" i="1"/>
  <c r="E29" i="1"/>
  <c r="D29" i="1"/>
  <c r="C29" i="1"/>
  <c r="I10" i="1"/>
  <c r="H10" i="1"/>
  <c r="G10" i="1"/>
  <c r="F10" i="1"/>
  <c r="E10" i="1"/>
  <c r="D10" i="1"/>
  <c r="C10" i="1"/>
  <c r="I9" i="1"/>
  <c r="H9" i="1"/>
  <c r="G9" i="1"/>
  <c r="F9" i="1"/>
  <c r="E9" i="1"/>
  <c r="D9" i="1"/>
  <c r="C9" i="1"/>
  <c r="I8" i="1"/>
  <c r="H8" i="1"/>
  <c r="G8" i="1"/>
  <c r="F8" i="1"/>
  <c r="E8" i="1"/>
  <c r="D8" i="1"/>
  <c r="C8" i="1"/>
  <c r="I7" i="1"/>
  <c r="H7" i="1"/>
  <c r="F7" i="1"/>
  <c r="E7" i="1"/>
  <c r="D7" i="1"/>
  <c r="C7" i="1"/>
  <c r="I6" i="1"/>
  <c r="H6" i="1"/>
  <c r="G6" i="1"/>
  <c r="F6" i="1"/>
  <c r="E6" i="1"/>
  <c r="D6" i="1"/>
  <c r="C6" i="1"/>
  <c r="I5" i="1"/>
  <c r="H5" i="1"/>
  <c r="G5" i="1"/>
  <c r="F5" i="1"/>
  <c r="E5" i="1"/>
  <c r="D5" i="1"/>
  <c r="C5" i="1"/>
</calcChain>
</file>

<file path=xl/sharedStrings.xml><?xml version="1.0" encoding="utf-8"?>
<sst xmlns="http://schemas.openxmlformats.org/spreadsheetml/2006/main" count="289" uniqueCount="162">
  <si>
    <t>JANUARY</t>
  </si>
  <si>
    <t>FEBRUARY</t>
  </si>
  <si>
    <t>MARCH</t>
  </si>
  <si>
    <t>APRIL</t>
  </si>
  <si>
    <t>MAY</t>
  </si>
  <si>
    <t>AUGUST</t>
  </si>
  <si>
    <t>SEPTEMBER</t>
  </si>
  <si>
    <t>OCTOBER</t>
  </si>
  <si>
    <t>NOVEMBER</t>
  </si>
  <si>
    <t>DECEMBER</t>
  </si>
  <si>
    <t>SUN</t>
  </si>
  <si>
    <t>MON</t>
  </si>
  <si>
    <t>TUE</t>
  </si>
  <si>
    <t>WED</t>
  </si>
  <si>
    <t>FRI</t>
  </si>
  <si>
    <t>SAT</t>
  </si>
  <si>
    <t>THU</t>
  </si>
  <si>
    <t>Use spinner to change the calendar year</t>
  </si>
  <si>
    <t>Create a Small Business Calendar for any year in this worksheet. Helpful instructions on how to use this worksheet are in cells in this column. Select the spinner in cell at right to change the year in cell C1. Important Dates label is in cell U1</t>
  </si>
  <si>
    <t>Tip is in cell at right</t>
  </si>
  <si>
    <t>Selected year calendar is in cells C3 through Q55, January calendar in cells C4 to I10, and February calendar in cells K4 to Q10. January label is in cell C3 and February in cell K3. Enter important dates and occasions in cells U3 through U42</t>
  </si>
  <si>
    <t>March label is in cell C12 and April in cell K12</t>
  </si>
  <si>
    <t>May label is in cell C21 and June in cell K21</t>
  </si>
  <si>
    <t>July label is in cell C30 and August in cell K30</t>
  </si>
  <si>
    <t>September label is in cell C39 and October in cell K39</t>
  </si>
  <si>
    <t>Enter Street Address in cell U44</t>
  </si>
  <si>
    <t>Enter City, State, and Zip Code in cell U45. Next instruction is in cell A47</t>
  </si>
  <si>
    <t>November label is in cell C48 and December in cell K48. Enter Email address in cell U48</t>
  </si>
  <si>
    <t>Logo placeholder is in this cell.</t>
  </si>
  <si>
    <t>January calendar table is in cells C4 to I10 and February calendar table in cells K4 to Q10. Next instruction is in cell A12</t>
  </si>
  <si>
    <t>March calendar table is in cells C13 to I19 and April calendar table in cells K13 to Q19. Next instruction is in cell A21</t>
  </si>
  <si>
    <t>May calendar table is in cells C22 to I28 and June calendar table in cells K22 to Q28. Next instruction is in cell A30</t>
  </si>
  <si>
    <t>July calendar table is in cells C31 to I37 and August calendar table in cells K31 to Q37. Next instruction is in cell A39</t>
  </si>
  <si>
    <t>September calendar table is in cells C40 to I46 and October calendar in cells K40 to Q46. Next instruction is in cell A44</t>
  </si>
  <si>
    <t>Enter Company Phone Number in cell U47</t>
  </si>
  <si>
    <t>November calendar table is in cells C49 to I55 and December calendar in cells K49 to Q55. Next instruction is in cell A51</t>
  </si>
  <si>
    <t>Add company logo in cell U51</t>
  </si>
  <si>
    <t>WORKSHOPS &amp; EVENTS</t>
  </si>
  <si>
    <t>AUGUST 31 2021</t>
  </si>
  <si>
    <t>Intramural Grants - By: Drs. C Crawford &amp; R. Keating</t>
  </si>
  <si>
    <t>SEPTEMBER 17 2021</t>
  </si>
  <si>
    <t>Funding Opportunities - By: Dr. C Crawford &amp; P. Tagle</t>
  </si>
  <si>
    <t>Proposal Goals and White Paper - By: Dr. C Crawford &amp; P. Tagle</t>
  </si>
  <si>
    <t>SEPTEMBER 28 2021</t>
  </si>
  <si>
    <t>CSUSB</t>
  </si>
  <si>
    <t>5500 University Parkway</t>
  </si>
  <si>
    <t>San Bernardino , CA 92407</t>
  </si>
  <si>
    <t>Phone  909-537-4402</t>
  </si>
  <si>
    <t>Email cynthia.carrasco-cannon@csusb.edu</t>
  </si>
  <si>
    <t>Website: https://www.csusb.edu/academic-research</t>
  </si>
  <si>
    <t>OCTOBER 7 2021</t>
  </si>
  <si>
    <t>Research Integrity - By: Dr. C Crawford</t>
  </si>
  <si>
    <t>OCTOBER 11 2021</t>
  </si>
  <si>
    <t>OCTOBER 5 2021</t>
  </si>
  <si>
    <t>Theseis Supervision - By: Dr. C Vickers</t>
  </si>
  <si>
    <t>OCTOBER 12 2021</t>
  </si>
  <si>
    <t>NOVEMBER 8 2022</t>
  </si>
  <si>
    <t>OCTOBER 19 2021</t>
  </si>
  <si>
    <t>IRB Basics - By: Dr. N. Dabbs</t>
  </si>
  <si>
    <t xml:space="preserve">Tips for Managing your Grants - By: Diane Trujillo &amp; Team </t>
  </si>
  <si>
    <t>IRB Basics for Students - By: Dr. K. Yeung - Recording</t>
  </si>
  <si>
    <t>WAG Applications Due - Email application to tpatchen@fullerton.edu</t>
  </si>
  <si>
    <t>Writing A White Paper - By: Dr. C. Crawford</t>
  </si>
  <si>
    <t>Breaking the Barriers of IRB Application - By: Dr. N. Dabbs - Recording</t>
  </si>
  <si>
    <t>MUSE Application Due - Email applications to rkeating@csusb.edu</t>
  </si>
  <si>
    <t xml:space="preserve">Writing a White Paper - By: Dr. C. Crawford </t>
  </si>
  <si>
    <t>Writing an Approach or Methods Section - By: Dr. C. Crawford</t>
  </si>
  <si>
    <t>RWE: MMUF Keynote Speaker - By: Dr. R. Keating</t>
  </si>
  <si>
    <t>RWE: Recognition of Faculty Mentors &amp; Student Researchers - By: Dr. Keating &amp; Danielle White</t>
  </si>
  <si>
    <t>Last day of classes</t>
  </si>
  <si>
    <t>RWE: Faculty/Staff Book Launch - By: Dr. C. Vickers</t>
  </si>
  <si>
    <t>RWE: Recognition of Principal Investigators - By: Dr. D. Huizinga</t>
  </si>
  <si>
    <t>RWE: 10th Annual Meeting of the Minds - By: Dr. R. Keating &amp; Danielle White</t>
  </si>
  <si>
    <t>Better Balancing Teaching and Research - By: Dr. T. Pachen, CSF &amp; C. Crawford</t>
  </si>
  <si>
    <t>Montly WAG Meeting - By: Dr. T. Patchen, CSF</t>
  </si>
  <si>
    <t>Research Collaboration with Students - By: Dr. C. Vickers &amp; R. Keating</t>
  </si>
  <si>
    <t>Intro to Mentoring Sudents in Research -  By: Dr. C. Crawford &amp; R. Keating</t>
  </si>
  <si>
    <t>Teaching Research Practices - By: Dr. C. Crawford &amp; R. Keating</t>
  </si>
  <si>
    <t xml:space="preserve">MUSE Initial Campus Announcement -  By: Dr. C. Hassija &amp; Dr. R. Keating (rkeating@csusb.edu) </t>
  </si>
  <si>
    <t xml:space="preserve">Inclusivity in Mentoring Students in Research Learning - MUSE - start date -  By: Dr. R. Keating </t>
  </si>
  <si>
    <t>Once per week: MUSE Meeting Dates - By: Dr. R. Keating</t>
  </si>
  <si>
    <t>Strategies for Publishing Journal - By: Dr. T. Pathen, CPS &amp; Cr. Crawford</t>
  </si>
  <si>
    <t xml:space="preserve">MUSE Meeting - end date - By: Dr. R. Keating </t>
  </si>
  <si>
    <t>NOVEMBER 5 2021</t>
  </si>
  <si>
    <t>NOVEMBER 2 2021</t>
  </si>
  <si>
    <t>DECEMBER 7 2021</t>
  </si>
  <si>
    <t>SEPTEMBER 22 2021</t>
  </si>
  <si>
    <t>MAY 14 2021</t>
  </si>
  <si>
    <t>MAY 7 2021</t>
  </si>
  <si>
    <t>APRIL 16 2021</t>
  </si>
  <si>
    <t>APRIL 15 2021</t>
  </si>
  <si>
    <t>APRIL 14 2021</t>
  </si>
  <si>
    <t>APRIL 13 2021</t>
  </si>
  <si>
    <t>APRIL 12 2021</t>
  </si>
  <si>
    <t>MARCH 19 2021</t>
  </si>
  <si>
    <t xml:space="preserve">MARCH 16 2021 </t>
  </si>
  <si>
    <t>MARCH 10 2021</t>
  </si>
  <si>
    <t>MARCH 2 2021</t>
  </si>
  <si>
    <t>MARCH 1 2021</t>
  </si>
  <si>
    <t xml:space="preserve">FEBRUARY 23 2021 </t>
  </si>
  <si>
    <t>FEBRUARY 19 2021</t>
  </si>
  <si>
    <t>FEBRUARY 16 2021</t>
  </si>
  <si>
    <t>FEBRUARY 3 2021</t>
  </si>
  <si>
    <t>FEBRUARY 1 2021</t>
  </si>
  <si>
    <t>JANUARY 25 2021</t>
  </si>
  <si>
    <t>SEPTEMBER 10 2020</t>
  </si>
  <si>
    <t xml:space="preserve">Funding Opportunities - By: Dr. C. Crawford &amp; P. Tagle </t>
  </si>
  <si>
    <t>SEPTEMBER 14 2020</t>
  </si>
  <si>
    <t>Intramural Grants - By: Dr. C. Crawford &amp; R. Keating</t>
  </si>
  <si>
    <t>Funding Opportunities for Students - By: Dr. R. Keating</t>
  </si>
  <si>
    <t>IRB, IACUC, IBC, RSC, and Export Controls - By: M. Gillespie</t>
  </si>
  <si>
    <t>SEPTEMBER 15 2020</t>
  </si>
  <si>
    <t>SEPTEMBER 16 2020</t>
  </si>
  <si>
    <t xml:space="preserve">Thesis Supervision - By: Dr. C. Vickers - Recording </t>
  </si>
  <si>
    <t>SEPTEMBER 17 2020</t>
  </si>
  <si>
    <t>SEPTEMBER 21 2020</t>
  </si>
  <si>
    <t>SEPTEMBER 23 2020</t>
  </si>
  <si>
    <t>SEPTEMBER 24 2020</t>
  </si>
  <si>
    <t>SEPTEMBER 29 2020</t>
  </si>
  <si>
    <t xml:space="preserve">IRB Basics - By: Dr. N. Dabbs </t>
  </si>
  <si>
    <t>OCTOBER 5 2020</t>
  </si>
  <si>
    <t>OCTOBER 7 2020</t>
  </si>
  <si>
    <t>Tips for Publishing Journal Articles - By: Dr. T. Patchen, CSF &amp; C. Crawford</t>
  </si>
  <si>
    <t>Balancing Teaching and Research - By: Dr. T. Patchen, CSF &amp; C. Crawford</t>
  </si>
  <si>
    <t>WAG Initial Meeting - By: Dr. T. Patchen, CSF</t>
  </si>
  <si>
    <t>Writing Accountability Group (WAG) - By: Dr. T. Patchen, CSF (tpatchen@fullerton.edu)</t>
  </si>
  <si>
    <t>Tips for Scholarly Publishing &amp; monthly WAG meeting - By: Dr. T. Patchen, CSF</t>
  </si>
  <si>
    <t>Reckoning with a Revise and Resubmit &amp; monthly WAG meeting - By: Dr. T. Patchen, CSF</t>
  </si>
  <si>
    <t>OCTOBER 8 2020</t>
  </si>
  <si>
    <t xml:space="preserve">Proposal Goals and White Paper - By: Dr. C. Crawford &amp; P. Tagle </t>
  </si>
  <si>
    <t>OCTOBER 12 2020</t>
  </si>
  <si>
    <t xml:space="preserve">Intramural Grants - By: Dr. C. Crawford &amp; R. Keating </t>
  </si>
  <si>
    <t xml:space="preserve">OCTOBER 13 2020 </t>
  </si>
  <si>
    <t>Grant Life Cycle - By: P. Tagle &amp; D. Trujillo</t>
  </si>
  <si>
    <t>OCTOBER 14 2020</t>
  </si>
  <si>
    <t xml:space="preserve">Proposal Preparation and Submission - By: C. Lucas &amp; P. Tagle </t>
  </si>
  <si>
    <t>OCTOBER 15 2020</t>
  </si>
  <si>
    <t>Drafting Proposal Budget - By: C. Lucas &amp; P. Tagle</t>
  </si>
  <si>
    <t>OCTOBER 16 2020</t>
  </si>
  <si>
    <t>OCTOBER 20 2020</t>
  </si>
  <si>
    <t xml:space="preserve">Research Collaboration with Students - By: Dr. C. Vickers &amp; R. Keating </t>
  </si>
  <si>
    <t>OCTOBER 21 2020</t>
  </si>
  <si>
    <t xml:space="preserve">Grant Life Cycle - By: P. Tagle &amp; D. Trujillo </t>
  </si>
  <si>
    <t>OCTOBER 22 2020</t>
  </si>
  <si>
    <t>Holistic Review in Graduate Admissions - By: Dr. C. Vickers</t>
  </si>
  <si>
    <t>NOVEMBER 4 2020</t>
  </si>
  <si>
    <t xml:space="preserve">Research Integrity - By: Dr. C. Crawford </t>
  </si>
  <si>
    <t>NOVEMBER 5 2020</t>
  </si>
  <si>
    <t>Managing Academic Imposter Syndrome - By: Dr. P. Oliverez</t>
  </si>
  <si>
    <t>NOVEMBER 9 2020</t>
  </si>
  <si>
    <t>Tips for Managing your Grant - By: Y. Meyer, W. Wahba, J. Wessel, &amp; D. Trujillo</t>
  </si>
  <si>
    <t>NOVEMBER 10 2020</t>
  </si>
  <si>
    <t>Proposal Preparation and Submission - By: C. Lucas &amp; P. Tagle</t>
  </si>
  <si>
    <t>NOVEMBER 12 2020</t>
  </si>
  <si>
    <t xml:space="preserve">Tips for Managing your Grant - By: Y. Meyer, W. Wahba, J. Wessel, &amp; D. Trujillo </t>
  </si>
  <si>
    <t>NOVEMBER 13 2020</t>
  </si>
  <si>
    <t xml:space="preserve">Drafting Proposal Budget - By: C. Lucas and P. Tagle </t>
  </si>
  <si>
    <t>NOVEMBER 17 2020</t>
  </si>
  <si>
    <t>Diversity and Inclusion in Mentoring Students in Research By: Dr. R. Keating &amp; K. Young</t>
  </si>
  <si>
    <t>NOVEMBER 19 2020</t>
  </si>
  <si>
    <t>NOVEMBER 23 2020</t>
  </si>
  <si>
    <t>Teacher Research: How to Make Classroom Inquiry More Systematic and Who Funds it - By: Dr. T. Girshin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</si>
</sst>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numFmt numFmtId="165" formatCode=";;;"/>
  </numFmts>
  <fonts count="18" x14ac:knownFonts="1">
    <font>
      <sz val="8"/>
      <color theme="1"/>
      <name val="Calibri"/>
      <family val="2"/>
      <scheme val="minor"/>
    </font>
    <font>
      <sz val="11"/>
      <color theme="1"/>
      <name val="Calibri"/>
      <family val="2"/>
      <scheme val="minor"/>
    </font>
    <font>
      <sz val="8"/>
      <name val="Calibri"/>
      <family val="2"/>
      <scheme val="minor"/>
    </font>
    <font>
      <b/>
      <sz val="12"/>
      <color theme="1"/>
      <name val="Calibri"/>
      <family val="2"/>
      <scheme val="major"/>
    </font>
    <font>
      <b/>
      <sz val="26"/>
      <color theme="0"/>
      <name val="Calibri"/>
      <family val="2"/>
      <scheme val="major"/>
    </font>
    <font>
      <sz val="8"/>
      <color theme="0"/>
      <name val="Calibri"/>
      <family val="2"/>
      <scheme val="minor"/>
    </font>
    <font>
      <b/>
      <sz val="13.5"/>
      <color theme="0"/>
      <name val="Calibri"/>
      <family val="2"/>
      <scheme val="major"/>
    </font>
    <font>
      <sz val="9"/>
      <color theme="1"/>
      <name val="Calibri"/>
      <family val="2"/>
      <scheme val="minor"/>
    </font>
    <font>
      <sz val="9"/>
      <color theme="8"/>
      <name val="Calibri"/>
      <family val="2"/>
      <scheme val="minor"/>
    </font>
    <font>
      <i/>
      <sz val="10"/>
      <color theme="8" tint="-0.499984740745262"/>
      <name val="Calibri"/>
      <family val="2"/>
      <scheme val="minor"/>
    </font>
    <font>
      <b/>
      <sz val="9.5"/>
      <color theme="8" tint="-0.499984740745262"/>
      <name val="Calibri"/>
      <family val="2"/>
      <scheme val="major"/>
    </font>
    <font>
      <sz val="9"/>
      <color theme="8" tint="-0.499984740745262"/>
      <name val="Calibri"/>
      <family val="2"/>
      <scheme val="minor"/>
    </font>
    <font>
      <sz val="8"/>
      <color theme="8" tint="-0.499984740745262"/>
      <name val="Calibri"/>
      <family val="2"/>
      <scheme val="minor"/>
    </font>
    <font>
      <b/>
      <sz val="8"/>
      <color theme="1" tint="0.34998626667073579"/>
      <name val="Calibri"/>
      <family val="2"/>
      <scheme val="minor"/>
    </font>
    <font>
      <u/>
      <sz val="9"/>
      <color theme="8" tint="-0.499984740745262"/>
      <name val="Calibri"/>
      <family val="2"/>
      <scheme val="minor"/>
    </font>
    <font>
      <u/>
      <sz val="8"/>
      <color theme="10"/>
      <name val="Calibri"/>
      <family val="2"/>
      <scheme val="minor"/>
    </font>
    <font>
      <b/>
      <sz val="9"/>
      <color theme="8" tint="-0.499984740745262"/>
      <name val="Calibri"/>
      <family val="2"/>
      <scheme val="minor"/>
    </font>
    <font>
      <b/>
      <sz val="8"/>
      <color theme="1"/>
      <name val="Calibri"/>
      <family val="2"/>
      <scheme val="minor"/>
    </font>
  </fonts>
  <fills count="6">
    <fill>
      <patternFill patternType="none"/>
    </fill>
    <fill>
      <patternFill patternType="gray125"/>
    </fill>
    <fill>
      <patternFill patternType="solid">
        <fgColor theme="8"/>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0"/>
        <bgColor indexed="64"/>
      </patternFill>
    </fill>
  </fills>
  <borders count="2">
    <border>
      <left/>
      <right/>
      <top/>
      <bottom/>
      <diagonal/>
    </border>
    <border>
      <left/>
      <right/>
      <top style="thin">
        <color theme="8"/>
      </top>
      <bottom/>
      <diagonal/>
    </border>
  </borders>
  <cellStyleXfs count="2">
    <xf numFmtId="0" fontId="0" fillId="0" borderId="0"/>
    <xf numFmtId="0" fontId="15" fillId="0" borderId="0" applyNumberFormat="0" applyFill="0" applyBorder="0" applyAlignment="0" applyProtection="0"/>
  </cellStyleXfs>
  <cellXfs count="48">
    <xf numFmtId="0" fontId="0" fillId="0" borderId="0" xfId="0"/>
    <xf numFmtId="0" fontId="0" fillId="0" borderId="0" xfId="0" applyFont="1"/>
    <xf numFmtId="0" fontId="0" fillId="0" borderId="0" xfId="0" applyFont="1" applyFill="1" applyBorder="1"/>
    <xf numFmtId="164" fontId="0" fillId="0" borderId="0" xfId="0" applyNumberFormat="1" applyFont="1" applyFill="1" applyBorder="1"/>
    <xf numFmtId="0" fontId="0" fillId="0" borderId="0" xfId="0" applyFont="1" applyFill="1" applyBorder="1" applyAlignment="1">
      <alignment horizontal="center"/>
    </xf>
    <xf numFmtId="164" fontId="0" fillId="0" borderId="0" xfId="0" applyNumberFormat="1" applyFont="1" applyFill="1" applyBorder="1" applyAlignment="1">
      <alignment horizontal="center"/>
    </xf>
    <xf numFmtId="0" fontId="3" fillId="0" borderId="0" xfId="0" applyFont="1" applyFill="1" applyBorder="1" applyAlignment="1"/>
    <xf numFmtId="0" fontId="0" fillId="2" borderId="0" xfId="0" applyFont="1" applyFill="1"/>
    <xf numFmtId="0" fontId="0" fillId="2" borderId="0" xfId="0" applyFont="1" applyFill="1" applyBorder="1"/>
    <xf numFmtId="164" fontId="0" fillId="2" borderId="0" xfId="0" applyNumberFormat="1" applyFont="1" applyFill="1" applyBorder="1"/>
    <xf numFmtId="0" fontId="7" fillId="0" borderId="0" xfId="0" applyFont="1"/>
    <xf numFmtId="0" fontId="0" fillId="3" borderId="0" xfId="0" applyFont="1" applyFill="1"/>
    <xf numFmtId="0" fontId="4" fillId="3" borderId="0" xfId="0" applyFont="1" applyFill="1" applyBorder="1" applyAlignment="1">
      <alignment vertical="center"/>
    </xf>
    <xf numFmtId="0" fontId="5" fillId="3" borderId="0" xfId="0" applyFont="1" applyFill="1"/>
    <xf numFmtId="0" fontId="0" fillId="3" borderId="0" xfId="0" applyFill="1"/>
    <xf numFmtId="0" fontId="13" fillId="0" borderId="0" xfId="0" applyFont="1" applyFill="1" applyBorder="1" applyAlignment="1">
      <alignment horizontal="center"/>
    </xf>
    <xf numFmtId="165" fontId="0" fillId="0" borderId="0" xfId="0" applyNumberFormat="1" applyFont="1" applyAlignment="1">
      <alignment wrapText="1"/>
    </xf>
    <xf numFmtId="165" fontId="1" fillId="0" borderId="0" xfId="0" applyNumberFormat="1" applyFont="1" applyAlignment="1">
      <alignment vertical="center"/>
    </xf>
    <xf numFmtId="165" fontId="0" fillId="0" borderId="0" xfId="0" applyNumberFormat="1" applyFont="1" applyAlignment="1"/>
    <xf numFmtId="0" fontId="0" fillId="0" borderId="0" xfId="0" applyFont="1" applyFill="1" applyBorder="1" applyAlignment="1">
      <alignment horizontal="center"/>
    </xf>
    <xf numFmtId="0" fontId="9" fillId="0" borderId="0" xfId="0" applyFont="1" applyAlignment="1">
      <alignment horizontal="left" vertical="center" indent="2"/>
    </xf>
    <xf numFmtId="0" fontId="6" fillId="3" borderId="0" xfId="0" applyFont="1" applyFill="1" applyAlignment="1">
      <alignment vertical="center" wrapText="1"/>
    </xf>
    <xf numFmtId="0" fontId="0" fillId="0" borderId="0" xfId="0" applyFont="1" applyAlignment="1">
      <alignment wrapText="1"/>
    </xf>
    <xf numFmtId="49" fontId="11" fillId="0" borderId="1" xfId="0" applyNumberFormat="1" applyFont="1" applyBorder="1" applyAlignment="1">
      <alignment wrapText="1"/>
    </xf>
    <xf numFmtId="49" fontId="11" fillId="0" borderId="0" xfId="0" applyNumberFormat="1" applyFont="1" applyAlignment="1">
      <alignment wrapText="1"/>
    </xf>
    <xf numFmtId="49" fontId="8" fillId="0" borderId="0" xfId="0" applyNumberFormat="1" applyFont="1" applyAlignment="1">
      <alignment wrapText="1"/>
    </xf>
    <xf numFmtId="49" fontId="0" fillId="0" borderId="0" xfId="0" applyNumberFormat="1" applyFont="1" applyAlignment="1">
      <alignment wrapText="1"/>
    </xf>
    <xf numFmtId="164" fontId="0" fillId="4" borderId="0" xfId="0" applyNumberFormat="1" applyFont="1" applyFill="1" applyBorder="1" applyAlignment="1">
      <alignment horizontal="center"/>
    </xf>
    <xf numFmtId="49" fontId="11" fillId="0" borderId="0" xfId="0" applyNumberFormat="1" applyFont="1" applyAlignment="1">
      <alignment horizontal="left" wrapText="1"/>
    </xf>
    <xf numFmtId="0" fontId="11" fillId="0" borderId="0" xfId="0" applyFont="1" applyAlignment="1">
      <alignment wrapText="1"/>
    </xf>
    <xf numFmtId="49" fontId="11" fillId="0" borderId="0" xfId="0" applyNumberFormat="1" applyFont="1" applyFill="1" applyBorder="1" applyAlignment="1">
      <alignment horizontal="left" wrapText="1"/>
    </xf>
    <xf numFmtId="0" fontId="14" fillId="0" borderId="0" xfId="1" applyFont="1" applyAlignment="1">
      <alignment wrapText="1"/>
    </xf>
    <xf numFmtId="0" fontId="11" fillId="0" borderId="0" xfId="1" applyFont="1" applyAlignment="1">
      <alignment wrapText="1"/>
    </xf>
    <xf numFmtId="0" fontId="16" fillId="0" borderId="0" xfId="0" applyFont="1" applyAlignment="1">
      <alignment wrapText="1"/>
    </xf>
    <xf numFmtId="16" fontId="16" fillId="0" borderId="0" xfId="1" applyNumberFormat="1" applyFont="1" applyAlignment="1">
      <alignment horizontal="left" wrapText="1"/>
    </xf>
    <xf numFmtId="0" fontId="16" fillId="0" borderId="0" xfId="1" applyFont="1" applyAlignment="1">
      <alignment wrapText="1"/>
    </xf>
    <xf numFmtId="49" fontId="16" fillId="0" borderId="0" xfId="0" applyNumberFormat="1" applyFont="1" applyFill="1" applyBorder="1" applyAlignment="1">
      <alignment horizontal="left" wrapText="1"/>
    </xf>
    <xf numFmtId="49" fontId="16" fillId="0" borderId="0" xfId="0" applyNumberFormat="1" applyFont="1" applyAlignment="1">
      <alignment horizontal="left" wrapText="1"/>
    </xf>
    <xf numFmtId="164" fontId="12" fillId="4" borderId="0" xfId="0" applyNumberFormat="1" applyFont="1" applyFill="1" applyBorder="1" applyAlignment="1">
      <alignment horizontal="center"/>
    </xf>
    <xf numFmtId="0" fontId="10" fillId="0" borderId="0" xfId="0" applyFont="1" applyFill="1" applyBorder="1" applyAlignment="1">
      <alignment horizontal="left"/>
    </xf>
    <xf numFmtId="0" fontId="10" fillId="0" borderId="0" xfId="0" applyFont="1" applyFill="1" applyBorder="1" applyAlignment="1"/>
    <xf numFmtId="164" fontId="0" fillId="0" borderId="0" xfId="0" applyNumberFormat="1" applyFont="1" applyFill="1" applyBorder="1" applyAlignment="1">
      <alignment horizontal="left"/>
    </xf>
    <xf numFmtId="164" fontId="0" fillId="5" borderId="0" xfId="0" applyNumberFormat="1" applyFont="1" applyFill="1" applyBorder="1" applyAlignment="1">
      <alignment horizontal="center"/>
    </xf>
    <xf numFmtId="0" fontId="4" fillId="3" borderId="0" xfId="0" applyFont="1" applyFill="1" applyBorder="1" applyAlignment="1">
      <alignment horizontal="left" vertical="center"/>
    </xf>
    <xf numFmtId="0" fontId="10" fillId="0" borderId="0" xfId="0" applyFont="1" applyFill="1" applyBorder="1" applyAlignment="1">
      <alignment horizontal="left"/>
    </xf>
    <xf numFmtId="165" fontId="0" fillId="0" borderId="0" xfId="0" applyNumberFormat="1" applyFont="1" applyAlignment="1">
      <alignment horizontal="center" wrapText="1"/>
    </xf>
    <xf numFmtId="0" fontId="10" fillId="0" borderId="0" xfId="0" applyFont="1" applyFill="1" applyBorder="1" applyAlignment="1"/>
    <xf numFmtId="164" fontId="17" fillId="4" borderId="0" xfId="1" applyNumberFormat="1" applyFont="1" applyFill="1" applyBorder="1" applyAlignment="1">
      <alignment horizontal="center"/>
    </xf>
  </cellXfs>
  <cellStyles count="2">
    <cellStyle name="Hyperlink" xfId="1" builtinId="8"/>
    <cellStyle name="Normal" xfId="0" builtinId="0" customBuiltin="1"/>
  </cellStyles>
  <dxfs count="34">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Calibri"/>
        <family val="2"/>
        <scheme val="minor"/>
      </font>
      <numFmt numFmtId="164"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rgb="FF000000"/>
        <name val="Calibri"/>
        <family val="2"/>
        <scheme val="none"/>
      </font>
      <fill>
        <patternFill patternType="none">
          <fgColor rgb="FF000000"/>
          <bgColor rgb="FFFFFFFF"/>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family val="2"/>
        <scheme val="minor"/>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colors>
    <mruColors>
      <color rgb="FF003300"/>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6" fmlaLink="$C$1" max="2999" min="1900" page="10" val="2020"/>
</file>

<file path=xl/ctrlProps/ctrlProp2.xml><?xml version="1.0" encoding="utf-8"?>
<formControlPr xmlns="http://schemas.microsoft.com/office/spreadsheetml/2009/9/main" objectType="Spin" dx="16" fmlaLink="$C$1" max="2999" min="1900" page="10" val="2021"/>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14</xdr:col>
      <xdr:colOff>142875</xdr:colOff>
      <xdr:row>2</xdr:row>
      <xdr:rowOff>114299</xdr:rowOff>
    </xdr:from>
    <xdr:to>
      <xdr:col>17</xdr:col>
      <xdr:colOff>257175</xdr:colOff>
      <xdr:row>47</xdr:row>
      <xdr:rowOff>9524</xdr:rowOff>
    </xdr:to>
    <xdr:pic>
      <xdr:nvPicPr>
        <xdr:cNvPr id="2" name="Leaves" descr="Six leaves placed in pair and solo at various distances">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10163175" y="685799"/>
          <a:ext cx="1085850" cy="85248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0</xdr:row>
          <xdr:rowOff>38100</xdr:rowOff>
        </xdr:from>
        <xdr:to>
          <xdr:col>1</xdr:col>
          <xdr:colOff>266700</xdr:colOff>
          <xdr:row>0</xdr:row>
          <xdr:rowOff>342900</xdr:rowOff>
        </xdr:to>
        <xdr:sp macro="" textlink="">
          <xdr:nvSpPr>
            <xdr:cNvPr id="3073" name="Spinner" descr="Use the spinner button to change calendar year or enter year in cell C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14</xdr:col>
      <xdr:colOff>142875</xdr:colOff>
      <xdr:row>49</xdr:row>
      <xdr:rowOff>152401</xdr:rowOff>
    </xdr:from>
    <xdr:to>
      <xdr:col>17</xdr:col>
      <xdr:colOff>256507</xdr:colOff>
      <xdr:row>79</xdr:row>
      <xdr:rowOff>66676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srcRect b="32547"/>
        <a:stretch/>
      </xdr:blipFill>
      <xdr:spPr>
        <a:xfrm>
          <a:off x="11401425" y="9610726"/>
          <a:ext cx="1085182" cy="575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142875</xdr:colOff>
      <xdr:row>2</xdr:row>
      <xdr:rowOff>114299</xdr:rowOff>
    </xdr:from>
    <xdr:to>
      <xdr:col>18</xdr:col>
      <xdr:colOff>257175</xdr:colOff>
      <xdr:row>47</xdr:row>
      <xdr:rowOff>66674</xdr:rowOff>
    </xdr:to>
    <xdr:pic>
      <xdr:nvPicPr>
        <xdr:cNvPr id="2" name="Leaves" descr="Six leaves placed in pair and solo at various distances">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11401425" y="685799"/>
          <a:ext cx="1085850" cy="85248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0</xdr:row>
          <xdr:rowOff>38100</xdr:rowOff>
        </xdr:from>
        <xdr:to>
          <xdr:col>1</xdr:col>
          <xdr:colOff>266700</xdr:colOff>
          <xdr:row>0</xdr:row>
          <xdr:rowOff>342900</xdr:rowOff>
        </xdr:to>
        <xdr:sp macro="" textlink="">
          <xdr:nvSpPr>
            <xdr:cNvPr id="1033" name="Spinner" descr="Use the spinner button to change calendar year or enter year in cell C1"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15</xdr:col>
      <xdr:colOff>142875</xdr:colOff>
      <xdr:row>56</xdr:row>
      <xdr:rowOff>152401</xdr:rowOff>
    </xdr:from>
    <xdr:to>
      <xdr:col>18</xdr:col>
      <xdr:colOff>256507</xdr:colOff>
      <xdr:row>87</xdr:row>
      <xdr:rowOff>1</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2"/>
        <a:srcRect b="32547"/>
        <a:stretch/>
      </xdr:blipFill>
      <xdr:spPr>
        <a:xfrm>
          <a:off x="11401425" y="9610726"/>
          <a:ext cx="1085182" cy="57531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AFA5C8-1A14-49D8-BAEC-1080731DE632}" name="September2" displayName="September2" ref="C4:I10" totalsRowShown="0" headerRowDxfId="33" dataDxfId="32">
  <autoFilter ref="C4:I10" xr:uid="{7BD4247D-A8C8-4AE6-828F-1130997D9BB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3AA0172-0F20-4408-9E9A-8DB844E4BA51}" name="SUN" dataDxfId="31" totalsRowDxfId="30"/>
    <tableColumn id="2" xr3:uid="{4FA7089F-1832-42FB-99E4-54F526546E86}" name="MON" dataDxfId="29" totalsRowDxfId="28"/>
    <tableColumn id="3" xr3:uid="{51D9E8A6-5F04-473E-A6CE-C686C2E496DC}" name="TUE" dataDxfId="27" totalsRowDxfId="26"/>
    <tableColumn id="4" xr3:uid="{C24D645C-5E92-4AD5-B82D-78A26A0B2200}" name="WED" dataDxfId="25" totalsRowDxfId="24"/>
    <tableColumn id="5" xr3:uid="{F8030949-1CA0-49D4-9CA4-33F30744F9FB}" name="THU" dataDxfId="23" totalsRowDxfId="22"/>
    <tableColumn id="6" xr3:uid="{CD98ABBE-79A6-41E6-9981-2F2A036CB1AE}" name="FRI" dataDxfId="21" totalsRowDxfId="20"/>
    <tableColumn id="7" xr3:uid="{6EBBE8A5-E3E4-4525-B0D5-FD8951B499CB}" name="SAT" dataDxfId="19" totalsRowDxfId="18"/>
  </tableColumns>
  <tableStyleInfo showFirstColumn="0" showLastColumn="0" showRowStripes="0" showColumnStripes="0"/>
  <extLst>
    <ext xmlns:x14="http://schemas.microsoft.com/office/spreadsheetml/2009/9/main" uri="{504A1905-F514-4f6f-8877-14C23A59335A}">
      <x14:table altTextSummary="September calendar in this table is auto updated with weekday names and dat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B45672E-D812-4A32-A068-364BB71226F2}" name="March" displayName="March" ref="C25:I31" totalsRowShown="0" headerRowDxfId="17" dataDxfId="16">
  <autoFilter ref="C25:I31" xr:uid="{AF600F25-0571-4E74-8055-BF9579FE3A8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55D00B5-F11C-4847-A168-315955A9AFBB}" name="SUN" dataDxfId="15"/>
    <tableColumn id="2" xr3:uid="{DD8FDA0B-3E4D-4BE5-ABD0-6A4A10D7346F}" name="MON" dataDxfId="14"/>
    <tableColumn id="3" xr3:uid="{525A03B4-FE60-4320-8824-28642BB0B1ED}" name="TUE" dataDxfId="13"/>
    <tableColumn id="4" xr3:uid="{AFB9B421-9871-4103-9D22-CD1267615538}" name="WED" dataDxfId="12"/>
    <tableColumn id="5" xr3:uid="{F3F809D4-B280-4CB6-AD4F-5694D0CD7653}" name="THU" dataDxfId="11"/>
    <tableColumn id="6" xr3:uid="{43B35C36-7B34-4608-8FC7-292BFAB1A110}" name="FRI" dataDxfId="10"/>
    <tableColumn id="7" xr3:uid="{2A162B00-2D10-4072-99A5-4D8A31ECAC84}" name="SAT" dataDxfId="9"/>
  </tableColumns>
  <tableStyleInfo showFirstColumn="0" showLastColumn="0" showRowStripes="0" showColumnStripes="0"/>
  <extLst>
    <ext xmlns:x14="http://schemas.microsoft.com/office/spreadsheetml/2009/9/main" uri="{504A1905-F514-4f6f-8877-14C23A59335A}">
      <x14:table altTextSummary="March calendar in this table is auto updated with weekday names and dat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8AED6C3-3B40-48D6-848F-ECF430F4B778}" name="January" displayName="January" ref="C4:I10" totalsRowShown="0" headerRowDxfId="8" dataDxfId="7">
  <autoFilter ref="C4:I10" xr:uid="{88568651-C9EB-4E22-ADF8-AF307D60FB1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D08E625-E389-49CD-A4F1-235667DDA1FB}" name="SUN" dataDxfId="6"/>
    <tableColumn id="2" xr3:uid="{75530CFD-B4AD-4D7F-B600-AAB405F13F73}" name="MON" dataDxfId="5"/>
    <tableColumn id="3" xr3:uid="{FBE5DEA2-935E-4CDB-8F4B-6DA495232F54}" name="TUE" dataDxfId="4"/>
    <tableColumn id="4" xr3:uid="{C3545009-9649-4B2D-9DF4-38AA968488C7}" name="WED" dataDxfId="3"/>
    <tableColumn id="5" xr3:uid="{66242A36-16C2-4785-B8BE-E7522FB57E7F}" name="THU" dataDxfId="2"/>
    <tableColumn id="6" xr3:uid="{0C7FC9B3-E733-414B-918A-07CAC4D1424B}" name="FRI" dataDxfId="1"/>
    <tableColumn id="7" xr3:uid="{A966067F-058A-45AC-B3F6-BDEA651BC587}" name="SAT" dataDxfId="0"/>
  </tableColumns>
  <tableStyleInfo showFirstColumn="0" showLastColumn="0" showRowStripes="0" showColumnStripes="0"/>
  <extLst>
    <ext xmlns:x14="http://schemas.microsoft.com/office/spreadsheetml/2009/9/main" uri="{504A1905-F514-4f6f-8877-14C23A59335A}">
      <x14:table altTextSummary="January calendar in this table is auto updated with weekday names and dates"/>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ivic">
  <a:themeElements>
    <a:clrScheme name="Small Business Calendar 2">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8FB08C"/>
      </a:hlink>
      <a:folHlink>
        <a:srgbClr val="694F07"/>
      </a:folHlink>
    </a:clrScheme>
    <a:fontScheme name="Custom 2">
      <a:majorFont>
        <a:latin typeface="Calibri"/>
        <a:ea typeface=""/>
        <a:cs typeface=""/>
      </a:majorFont>
      <a:minorFont>
        <a:latin typeface="Calibri"/>
        <a:ea typeface=""/>
        <a:cs typeface=""/>
      </a:minorFont>
    </a:fontScheme>
    <a:fmtScheme name="Civic">
      <a:fillStyleLst>
        <a:solidFill>
          <a:schemeClr val="phClr"/>
        </a:solidFill>
        <a:solidFill>
          <a:schemeClr val="phClr">
            <a:tint val="45000"/>
          </a:schemeClr>
        </a:solidFill>
        <a:solidFill>
          <a:schemeClr val="phClr">
            <a:tint val="95000"/>
          </a:schemeClr>
        </a:solidFill>
      </a:fillStyleLst>
      <a:lnStyleLst>
        <a:ln w="9525" cap="flat" cmpd="sng" algn="ctr">
          <a:solidFill>
            <a:schemeClr val="phClr"/>
          </a:solidFill>
          <a:prstDash val="solid"/>
        </a:ln>
        <a:ln w="11429" cap="flat" cmpd="sng" algn="ctr">
          <a:solidFill>
            <a:schemeClr val="phClr"/>
          </a:solidFill>
          <a:prstDash val="sysDash"/>
        </a:ln>
        <a:ln w="20000" cap="flat" cmpd="sng" algn="ctr">
          <a:solidFill>
            <a:schemeClr val="phClr"/>
          </a:solidFill>
          <a:prstDash val="solid"/>
        </a:ln>
      </a:lnStyleLst>
      <a:effectStyleLst>
        <a:effectStyle>
          <a:effectLst>
            <a:outerShdw blurRad="50800" dist="25400" dir="5400000" rotWithShape="0">
              <a:srgbClr val="000000">
                <a:alpha val="35000"/>
              </a:srgbClr>
            </a:outerShdw>
          </a:effectLst>
        </a:effectStyle>
        <a:effectStyle>
          <a:effectLst>
            <a:outerShdw blurRad="50800" dist="25400" dir="5400000" rotWithShape="0">
              <a:srgbClr val="000000">
                <a:alpha val="45000"/>
              </a:srgbClr>
            </a:outerShdw>
          </a:effectLst>
          <a:scene3d>
            <a:camera prst="orthographicFront" fov="0">
              <a:rot lat="0" lon="0" rev="0"/>
            </a:camera>
            <a:lightRig rig="threePt" dir="t">
              <a:rot lat="0" lon="0" rev="0"/>
            </a:lightRig>
          </a:scene3d>
          <a:sp3d contourW="9525" prstMaterial="matte">
            <a:bevelT w="0" h="0"/>
            <a:contourClr>
              <a:schemeClr val="phClr">
                <a:shade val="70000"/>
                <a:satMod val="105000"/>
              </a:schemeClr>
            </a:contourClr>
          </a:sp3d>
        </a:effectStyle>
        <a:effectStyle>
          <a:effectLst>
            <a:outerShdw blurRad="50800" dist="25400" dir="5400000" rotWithShape="0">
              <a:srgbClr val="000000">
                <a:alpha val="45000"/>
              </a:srgbClr>
            </a:outerShdw>
          </a:effectLst>
          <a:scene3d>
            <a:camera prst="orthographicFront" fov="0">
              <a:rot lat="0" lon="0" rev="0"/>
            </a:camera>
            <a:lightRig rig="soft" dir="b">
              <a:rot lat="0" lon="0" rev="0"/>
            </a:lightRig>
          </a:scene3d>
          <a:sp3d prstMaterial="dkEdge">
            <a:bevelT w="63500" h="63500" prst="cross"/>
            <a:contourClr>
              <a:schemeClr val="phClr"/>
            </a:contourClr>
          </a:sp3d>
        </a:effectStyle>
      </a:effectStyleLst>
      <a:bgFillStyleLst>
        <a:solidFill>
          <a:schemeClr val="phClr"/>
        </a:solidFill>
        <a:blipFill>
          <a:blip xmlns:r="http://schemas.openxmlformats.org/officeDocument/2006/relationships" r:embed="rId1">
            <a:duotone>
              <a:schemeClr val="phClr">
                <a:shade val="70000"/>
                <a:satMod val="115000"/>
              </a:schemeClr>
              <a:schemeClr val="phClr">
                <a:tint val="85000"/>
              </a:schemeClr>
            </a:duotone>
          </a:blip>
          <a:tile tx="0" ty="0" sx="85000" sy="85000" flip="none" algn="tl"/>
        </a:blipFill>
        <a:blipFill>
          <a:blip xmlns:r="http://schemas.openxmlformats.org/officeDocument/2006/relationships" r:embed="rId2">
            <a:duotone>
              <a:schemeClr val="phClr">
                <a:shade val="65000"/>
                <a:satMod val="115000"/>
              </a:schemeClr>
              <a:schemeClr val="phClr">
                <a:tint val="85000"/>
              </a:schemeClr>
            </a:duotone>
          </a:blip>
          <a:tile tx="0" ty="0" sx="65000" sy="6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www.youtube.com/watch?v=7ELsXSu62rY" TargetMode="External"/><Relationship Id="rId7" Type="http://schemas.openxmlformats.org/officeDocument/2006/relationships/vmlDrawing" Target="../drawings/vmlDrawing1.vml"/><Relationship Id="rId2" Type="http://schemas.openxmlformats.org/officeDocument/2006/relationships/hyperlink" Target="https://www.youtube.com/watch?v=7ELsXSu62rY" TargetMode="External"/><Relationship Id="rId1" Type="http://schemas.openxmlformats.org/officeDocument/2006/relationships/hyperlink" Target="https://www.youtube.com/watch?v=7ELsXSu62rY"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youtube.com/watch?v=7ELsXSu62rY" TargetMode="Externa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youtube.com/watch?v=fh0ED_8xQvM" TargetMode="External"/><Relationship Id="rId7" Type="http://schemas.openxmlformats.org/officeDocument/2006/relationships/vmlDrawing" Target="../drawings/vmlDrawing2.vml"/><Relationship Id="rId2" Type="http://schemas.openxmlformats.org/officeDocument/2006/relationships/hyperlink" Target="https://www.youtube.com/watch?v=HLHWcsG-aEQ" TargetMode="External"/><Relationship Id="rId1" Type="http://schemas.openxmlformats.org/officeDocument/2006/relationships/hyperlink" Target="https://www.youtube.com/watch?v=fh0ED_8xQv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10" Type="http://schemas.openxmlformats.org/officeDocument/2006/relationships/table" Target="../tables/table3.xml"/><Relationship Id="rId4" Type="http://schemas.openxmlformats.org/officeDocument/2006/relationships/hyperlink" Target="https://www.youtube.com/watch?v=HLHWcsG-aEQ" TargetMode="External"/><Relationship Id="rId9"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6F691-7D01-466A-AEF2-08F65D4569AC}">
  <sheetPr>
    <tabColor theme="8"/>
    <pageSetUpPr fitToPage="1"/>
  </sheetPr>
  <dimension ref="A1:AI86"/>
  <sheetViews>
    <sheetView showGridLines="0" topLeftCell="A31" zoomScaleNormal="100" workbookViewId="0">
      <selection activeCell="N14" sqref="N14"/>
    </sheetView>
  </sheetViews>
  <sheetFormatPr defaultColWidth="9.5" defaultRowHeight="11.25" x14ac:dyDescent="0.2"/>
  <cols>
    <col min="1" max="1" width="2.5" style="18" customWidth="1"/>
    <col min="2" max="2" width="5.1640625" style="1" customWidth="1"/>
    <col min="3" max="9" width="8.33203125" style="1" customWidth="1"/>
    <col min="10" max="10" width="5.6640625" style="1" customWidth="1"/>
    <col min="11" max="11" width="5.5" style="1" customWidth="1"/>
    <col min="12" max="12" width="1.1640625" style="1" customWidth="1"/>
    <col min="13" max="13" width="1.83203125" customWidth="1"/>
    <col min="14" max="14" width="95.33203125" style="22" customWidth="1"/>
    <col min="15" max="15" width="6" style="1" customWidth="1"/>
    <col min="16" max="16" width="8.1640625" style="1" customWidth="1"/>
    <col min="17" max="17" width="2.83203125" style="1" customWidth="1"/>
    <col min="18" max="36" width="9.33203125" style="1" customWidth="1"/>
    <col min="37" max="37" width="9.5" style="1" customWidth="1"/>
    <col min="38" max="16384" width="9.5" style="1"/>
  </cols>
  <sheetData>
    <row r="1" spans="1:35" ht="30" customHeight="1" x14ac:dyDescent="0.2">
      <c r="A1" s="16" t="s">
        <v>18</v>
      </c>
      <c r="B1" s="11"/>
      <c r="C1" s="43">
        <v>2020</v>
      </c>
      <c r="D1" s="43"/>
      <c r="E1" s="43"/>
      <c r="F1" s="43"/>
      <c r="G1" s="12"/>
      <c r="H1" s="13"/>
      <c r="I1" s="13"/>
      <c r="J1" s="13"/>
      <c r="K1" s="13"/>
      <c r="L1" s="11"/>
      <c r="M1" s="14"/>
      <c r="N1" s="21" t="s">
        <v>37</v>
      </c>
      <c r="O1" s="11"/>
      <c r="P1" s="11"/>
      <c r="Q1"/>
      <c r="R1"/>
      <c r="S1"/>
      <c r="T1"/>
    </row>
    <row r="2" spans="1:35" ht="15" customHeight="1" x14ac:dyDescent="0.2">
      <c r="A2" s="17" t="s">
        <v>19</v>
      </c>
      <c r="B2" s="20" t="s">
        <v>17</v>
      </c>
      <c r="C2" s="20"/>
      <c r="D2" s="20"/>
      <c r="E2" s="20"/>
      <c r="F2" s="20"/>
      <c r="G2" s="20"/>
      <c r="H2" s="20"/>
      <c r="I2" s="20"/>
      <c r="J2" s="20"/>
      <c r="K2" s="2"/>
      <c r="L2" s="7"/>
      <c r="N2" s="29"/>
    </row>
    <row r="3" spans="1:35" ht="13.5" customHeight="1" x14ac:dyDescent="0.2">
      <c r="A3" s="18" t="s">
        <v>20</v>
      </c>
      <c r="B3" s="2"/>
      <c r="C3" s="44" t="s">
        <v>6</v>
      </c>
      <c r="D3" s="44"/>
      <c r="E3" s="44"/>
      <c r="F3" s="44"/>
      <c r="G3" s="44"/>
      <c r="H3" s="44"/>
      <c r="I3" s="44"/>
      <c r="J3" s="5"/>
      <c r="K3" s="2"/>
      <c r="L3" s="8"/>
      <c r="N3" s="33" t="s">
        <v>105</v>
      </c>
      <c r="O3" s="19"/>
      <c r="P3" s="19"/>
      <c r="Q3" s="2"/>
      <c r="R3" s="2"/>
      <c r="S3" s="2"/>
      <c r="T3" s="2"/>
      <c r="U3" s="2"/>
      <c r="V3" s="2"/>
      <c r="W3" s="2"/>
      <c r="X3" s="2"/>
      <c r="Y3" s="2"/>
      <c r="Z3" s="2"/>
      <c r="AA3" s="2"/>
      <c r="AB3" s="2"/>
      <c r="AC3" s="2"/>
      <c r="AD3" s="2"/>
      <c r="AE3" s="2"/>
      <c r="AF3" s="2"/>
      <c r="AG3" s="2"/>
      <c r="AH3" s="2"/>
      <c r="AI3" s="2"/>
    </row>
    <row r="4" spans="1:35" ht="15" customHeight="1" x14ac:dyDescent="0.2">
      <c r="A4" s="17" t="s">
        <v>29</v>
      </c>
      <c r="B4" s="2"/>
      <c r="C4" s="15" t="s">
        <v>10</v>
      </c>
      <c r="D4" s="15" t="s">
        <v>11</v>
      </c>
      <c r="E4" s="15" t="s">
        <v>12</v>
      </c>
      <c r="F4" s="15" t="s">
        <v>13</v>
      </c>
      <c r="G4" s="15" t="s">
        <v>16</v>
      </c>
      <c r="H4" s="15" t="s">
        <v>14</v>
      </c>
      <c r="I4" s="15" t="s">
        <v>15</v>
      </c>
      <c r="J4" s="5"/>
      <c r="K4" s="2"/>
      <c r="L4" s="7"/>
      <c r="N4" s="29" t="s">
        <v>106</v>
      </c>
      <c r="O4" s="19"/>
      <c r="P4" s="19"/>
      <c r="S4" s="2"/>
      <c r="AA4" s="2"/>
      <c r="AI4" s="2"/>
    </row>
    <row r="5" spans="1:35" ht="15" customHeight="1" x14ac:dyDescent="0.2">
      <c r="A5" s="17"/>
      <c r="B5" s="2"/>
      <c r="C5" s="5" t="str">
        <f>IF(DAY(SepSun1)=1,"",IF(AND(YEAR(SepSun1+1)=CalendarYear,MONTH(SepSun1+1)=9),SepSun1+1,""))</f>
        <v/>
      </c>
      <c r="D5" s="5" t="str">
        <f>IF(DAY(SepSun1)=1,"",IF(AND(YEAR(SepSun1+2)=CalendarYear,MONTH(SepSun1+2)=9),SepSun1+2,""))</f>
        <v/>
      </c>
      <c r="E5" s="5">
        <f>IF(DAY(SepSun1)=1,"",IF(AND(YEAR(SepSun1+3)=CalendarYear,MONTH(SepSun1+3)=9),SepSun1+3,""))</f>
        <v>44075</v>
      </c>
      <c r="F5" s="5">
        <f>IF(DAY(SepSun1)=1,"",IF(AND(YEAR(SepSun1+4)=CalendarYear,MONTH(SepSun1+4)=9),SepSun1+4,""))</f>
        <v>44076</v>
      </c>
      <c r="G5" s="5">
        <f>IF(DAY(SepSun1)=1,"",IF(AND(YEAR(SepSun1+5)=CalendarYear,MONTH(SepSun1+5)=9),SepSun1+5,""))</f>
        <v>44077</v>
      </c>
      <c r="H5" s="5">
        <f>IF(DAY(SepSun1)=1,"",IF(AND(YEAR(SepSun1+6)=CalendarYear,MONTH(SepSun1+6)=9),SepSun1+6,""))</f>
        <v>44078</v>
      </c>
      <c r="I5" s="5">
        <f>IF(DAY(SepSun1)=1,IF(AND(YEAR(SepSun1)=CalendarYear,MONTH(SepSun1)=9),SepSun1,""),IF(AND(YEAR(SepSun1+7)=CalendarYear,MONTH(SepSun1+7)=9),SepSun1+7,""))</f>
        <v>44079</v>
      </c>
      <c r="J5" s="5"/>
      <c r="K5" s="2"/>
      <c r="L5" s="7"/>
      <c r="N5" s="29" t="s">
        <v>123</v>
      </c>
      <c r="O5" s="19"/>
      <c r="P5" s="19"/>
      <c r="S5" s="2"/>
      <c r="AA5" s="2"/>
      <c r="AI5" s="2"/>
    </row>
    <row r="6" spans="1:35" ht="15" customHeight="1" x14ac:dyDescent="0.2">
      <c r="A6" s="17"/>
      <c r="B6" s="2"/>
      <c r="C6" s="5">
        <f>IF(DAY(SepSun1)=1,IF(AND(YEAR(SepSun1+1)=CalendarYear,MONTH(SepSun1+1)=9),SepSun1+1,""),IF(AND(YEAR(SepSun1+8)=CalendarYear,MONTH(SepSun1+8)=9),SepSun1+8,""))</f>
        <v>44080</v>
      </c>
      <c r="D6" s="5">
        <f>IF(DAY(SepSun1)=1,IF(AND(YEAR(SepSun1+2)=CalendarYear,MONTH(SepSun1+2)=9),SepSun1+2,""),IF(AND(YEAR(SepSun1+9)=CalendarYear,MONTH(SepSun1+9)=9),SepSun1+9,""))</f>
        <v>44081</v>
      </c>
      <c r="E6" s="5">
        <f>IF(DAY(SepSun1)=1,IF(AND(YEAR(SepSun1+3)=CalendarYear,MONTH(SepSun1+3)=9),SepSun1+3,""),IF(AND(YEAR(SepSun1+10)=CalendarYear,MONTH(SepSun1+10)=9),SepSun1+10,""))</f>
        <v>44082</v>
      </c>
      <c r="F6" s="5">
        <f>IF(DAY(SepSun1)=1,IF(AND(YEAR(SepSun1+4)=CalendarYear,MONTH(SepSun1+4)=9),SepSun1+4,""),IF(AND(YEAR(SepSun1+11)=CalendarYear,MONTH(SepSun1+11)=9),SepSun1+11,""))</f>
        <v>44083</v>
      </c>
      <c r="G6" s="27">
        <f>IF(DAY(SepSun1)=1,IF(AND(YEAR(SepSun1+5)=CalendarYear,MONTH(SepSun1+5)=9),SepSun1+5,""),IF(AND(YEAR(SepSun1+12)=CalendarYear,MONTH(SepSun1+12)=9),SepSun1+12,""))</f>
        <v>44084</v>
      </c>
      <c r="H6" s="5">
        <f>IF(DAY(SepSun1)=1,IF(AND(YEAR(SepSun1+6)=CalendarYear,MONTH(SepSun1+6)=9),SepSun1+6,""),IF(AND(YEAR(SepSun1+13)=CalendarYear,MONTH(SepSun1+13)=9),SepSun1+13,""))</f>
        <v>44085</v>
      </c>
      <c r="I6" s="5">
        <f>IF(DAY(SepSun1)=1,IF(AND(YEAR(SepSun1+7)=CalendarYear,MONTH(SepSun1+7)=9),SepSun1+7,""),IF(AND(YEAR(SepSun1+14)=CalendarYear,MONTH(SepSun1+14)=9),SepSun1+14,""))</f>
        <v>44086</v>
      </c>
      <c r="J6" s="5"/>
      <c r="K6" s="2"/>
      <c r="L6" s="7"/>
      <c r="N6" s="33" t="s">
        <v>107</v>
      </c>
      <c r="O6" s="19"/>
      <c r="P6" s="19"/>
      <c r="S6" s="2"/>
      <c r="AA6" s="2"/>
      <c r="AI6" s="2"/>
    </row>
    <row r="7" spans="1:35" ht="16.5" customHeight="1" x14ac:dyDescent="0.2">
      <c r="B7" s="2"/>
      <c r="C7" s="5">
        <f>IF(DAY(SepSun1)=1,IF(AND(YEAR(SepSun1+8)=CalendarYear,MONTH(SepSun1+8)=9),SepSun1+8,""),IF(AND(YEAR(SepSun1+15)=CalendarYear,MONTH(SepSun1+15)=9),SepSun1+15,""))</f>
        <v>44087</v>
      </c>
      <c r="D7" s="27">
        <f>IF(DAY(SepSun1)=1,IF(AND(YEAR(SepSun1+9)=CalendarYear,MONTH(SepSun1+9)=9),SepSun1+9,""),IF(AND(YEAR(SepSun1+16)=CalendarYear,MONTH(SepSun1+16)=9),SepSun1+16,""))</f>
        <v>44088</v>
      </c>
      <c r="E7" s="27">
        <f>IF(DAY(SepSun1)=1,IF(AND(YEAR(SepSun1+10)=CalendarYear,MONTH(SepSun1+10)=9),SepSun1+10,""),IF(AND(YEAR(SepSun1+17)=CalendarYear,MONTH(SepSun1+17)=9),SepSun1+17,""))</f>
        <v>44089</v>
      </c>
      <c r="F7" s="47">
        <f>IF(DAY(SepSun1)=1,IF(AND(YEAR(SepSun1+11)=CalendarYear,MONTH(SepSun1+11)=9),SepSun1+11,""),IF(AND(YEAR(SepSun1+18)=CalendarYear,MONTH(SepSun1+18)=9),SepSun1+18,""))</f>
        <v>44090</v>
      </c>
      <c r="G7" s="47">
        <f>IF(DAY(SepSun1)=1,IF(AND(YEAR(SepSun1+12)=CalendarYear,MONTH(SepSun1+12)=9),SepSun1+12,""),IF(AND(YEAR(SepSun1+19)=CalendarYear,MONTH(SepSun1+19)=9),SepSun1+19,""))</f>
        <v>44091</v>
      </c>
      <c r="H7" s="5">
        <f>IF(DAY(SepSun1)=1,IF(AND(YEAR(SepSun1+13)=CalendarYear,MONTH(SepSun1+13)=9),SepSun1+13,""),IF(AND(YEAR(SepSun1+20)=CalendarYear,MONTH(SepSun1+20)=9),SepSun1+20,""))</f>
        <v>44092</v>
      </c>
      <c r="I7" s="5">
        <f>IF(DAY(SepSun1)=1,IF(AND(YEAR(SepSun1+14)=CalendarYear,MONTH(SepSun1+14)=9),SepSun1+14,""),IF(AND(YEAR(SepSun1+21)=CalendarYear,MONTH(SepSun1+21)=9),SepSun1+21,""))</f>
        <v>44093</v>
      </c>
      <c r="J7" s="5"/>
      <c r="K7" s="2"/>
      <c r="L7" s="7"/>
      <c r="N7" s="29" t="s">
        <v>108</v>
      </c>
      <c r="O7" s="19"/>
      <c r="P7" s="19"/>
      <c r="S7" s="2"/>
      <c r="AA7" s="2"/>
      <c r="AI7" s="2"/>
    </row>
    <row r="8" spans="1:35" ht="15" customHeight="1" x14ac:dyDescent="0.2">
      <c r="B8" s="2"/>
      <c r="C8" s="5">
        <f>IF(DAY(SepSun1)=1,IF(AND(YEAR(SepSun1+15)=CalendarYear,MONTH(SepSun1+15)=9),SepSun1+15,""),IF(AND(YEAR(SepSun1+22)=CalendarYear,MONTH(SepSun1+22)=9),SepSun1+22,""))</f>
        <v>44094</v>
      </c>
      <c r="D8" s="27">
        <f>IF(DAY(SepSun1)=1,IF(AND(YEAR(SepSun1+16)=CalendarYear,MONTH(SepSun1+16)=9),SepSun1+16,""),IF(AND(YEAR(SepSun1+23)=CalendarYear,MONTH(SepSun1+23)=9),SepSun1+23,""))</f>
        <v>44095</v>
      </c>
      <c r="E8" s="5">
        <f>IF(DAY(SepSun1)=1,IF(AND(YEAR(SepSun1+17)=CalendarYear,MONTH(SepSun1+17)=9),SepSun1+17,""),IF(AND(YEAR(SepSun1+24)=CalendarYear,MONTH(SepSun1+24)=9),SepSun1+24,""))</f>
        <v>44096</v>
      </c>
      <c r="F8" s="27">
        <f>IF(DAY(SepSun1)=1,IF(AND(YEAR(SepSun1+18)=CalendarYear,MONTH(SepSun1+18)=9),SepSun1+18,""),IF(AND(YEAR(SepSun1+25)=CalendarYear,MONTH(SepSun1+25)=9),SepSun1+25,""))</f>
        <v>44097</v>
      </c>
      <c r="G8" s="27">
        <f>IF(DAY(SepSun1)=1,IF(AND(YEAR(SepSun1+19)=CalendarYear,MONTH(SepSun1+19)=9),SepSun1+19,""),IF(AND(YEAR(SepSun1+26)=CalendarYear,MONTH(SepSun1+26)=9),SepSun1+26,""))</f>
        <v>44098</v>
      </c>
      <c r="H8" s="5">
        <f>IF(DAY(SepSun1)=1,IF(AND(YEAR(SepSun1+20)=CalendarYear,MONTH(SepSun1+20)=9),SepSun1+20,""),IF(AND(YEAR(SepSun1+27)=CalendarYear,MONTH(SepSun1+27)=9),SepSun1+27,""))</f>
        <v>44099</v>
      </c>
      <c r="I8" s="5">
        <f>IF(DAY(SepSun1)=1,IF(AND(YEAR(SepSun1+21)=CalendarYear,MONTH(SepSun1+21)=9),SepSun1+21,""),IF(AND(YEAR(SepSun1+28)=CalendarYear,MONTH(SepSun1+28)=9),SepSun1+28,""))</f>
        <v>44100</v>
      </c>
      <c r="J8" s="3"/>
      <c r="K8" s="2"/>
      <c r="L8" s="7"/>
      <c r="N8" s="33" t="s">
        <v>111</v>
      </c>
      <c r="O8" s="19"/>
      <c r="P8" s="19"/>
      <c r="S8" s="2"/>
      <c r="AA8" s="2"/>
      <c r="AI8" s="2"/>
    </row>
    <row r="9" spans="1:35" ht="15" customHeight="1" x14ac:dyDescent="0.25">
      <c r="B9" s="2"/>
      <c r="C9" s="5">
        <f>IF(DAY(SepSun1)=1,IF(AND(YEAR(SepSun1+22)=CalendarYear,MONTH(SepSun1+22)=9),SepSun1+22,""),IF(AND(YEAR(SepSun1+29)=CalendarYear,MONTH(SepSun1+29)=9),SepSun1+29,""))</f>
        <v>44101</v>
      </c>
      <c r="D9" s="5">
        <f>IF(DAY(SepSun1)=1,IF(AND(YEAR(SepSun1+23)=CalendarYear,MONTH(SepSun1+23)=9),SepSun1+23,""),IF(AND(YEAR(SepSun1+30)=CalendarYear,MONTH(SepSun1+30)=9),SepSun1+30,""))</f>
        <v>44102</v>
      </c>
      <c r="E9" s="27">
        <f>IF(DAY(SepSun1)=1,IF(AND(YEAR(SepSun1+24)=CalendarYear,MONTH(SepSun1+24)=9),SepSun1+24,""),IF(AND(YEAR(SepSun1+31)=CalendarYear,MONTH(SepSun1+31)=9),SepSun1+31,""))</f>
        <v>44103</v>
      </c>
      <c r="F9" s="5">
        <f>IF(DAY(SepSun1)=1,IF(AND(YEAR(SepSun1+25)=CalendarYear,MONTH(SepSun1+25)=9),SepSun1+25,""),IF(AND(YEAR(SepSun1+32)=CalendarYear,MONTH(SepSun1+32)=9),SepSun1+32,""))</f>
        <v>44104</v>
      </c>
      <c r="G9" s="5" t="str">
        <f>IF(DAY(SepSun1)=1,IF(AND(YEAR(SepSun1+26)=CalendarYear,MONTH(SepSun1+26)=9),SepSun1+26,""),IF(AND(YEAR(SepSun1+33)=CalendarYear,MONTH(SepSun1+33)=9),SepSun1+33,""))</f>
        <v/>
      </c>
      <c r="H9" s="5" t="str">
        <f>IF(DAY(SepSun1)=1,IF(AND(YEAR(SepSun1+27)=CalendarYear,MONTH(SepSun1+27)=9),SepSun1+27,""),IF(AND(YEAR(SepSun1+34)=CalendarYear,MONTH(SepSun1+34)=9),SepSun1+34,""))</f>
        <v/>
      </c>
      <c r="I9" s="5" t="str">
        <f>IF(DAY(SepSun1)=1,IF(AND(YEAR(SepSun1+28)=CalendarYear,MONTH(SepSun1+28)=9),SepSun1+28,""),IF(AND(YEAR(SepSun1+35)=CalendarYear,MONTH(SepSun1+35)=9),SepSun1+35,""))</f>
        <v/>
      </c>
      <c r="J9" s="6"/>
      <c r="K9" s="2"/>
      <c r="L9" s="7"/>
      <c r="N9" s="29" t="s">
        <v>109</v>
      </c>
      <c r="O9" s="19"/>
      <c r="P9" s="19"/>
      <c r="S9" s="2"/>
      <c r="AA9" s="2"/>
      <c r="AI9" s="2"/>
    </row>
    <row r="10" spans="1:35" ht="14.25" customHeight="1" x14ac:dyDescent="0.2">
      <c r="B10" s="2"/>
      <c r="C10" s="5" t="str">
        <f>IF(DAY(SepSun1)=1,IF(AND(YEAR(SepSun1+29)=CalendarYear,MONTH(SepSun1+29)=9),SepSun1+29,""),IF(AND(YEAR(SepSun1+36)=CalendarYear,MONTH(SepSun1+36)=9),SepSun1+36,""))</f>
        <v/>
      </c>
      <c r="D10" s="5" t="str">
        <f>IF(DAY(SepSun1)=1,IF(AND(YEAR(SepSun1+30)=CalendarYear,MONTH(SepSun1+30)=9),SepSun1+30,""),IF(AND(YEAR(SepSun1+37)=CalendarYear,MONTH(SepSun1+37)=9),SepSun1+37,""))</f>
        <v/>
      </c>
      <c r="E10" s="5" t="str">
        <f>IF(DAY(SepSun1)=1,IF(AND(YEAR(SepSun1+31)=CalendarYear,MONTH(SepSun1+31)=9),SepSun1+31,""),IF(AND(YEAR(SepSun1+38)=CalendarYear,MONTH(SepSun1+38)=9),SepSun1+38,""))</f>
        <v/>
      </c>
      <c r="F10" s="5" t="str">
        <f>IF(DAY(SepSun1)=1,IF(AND(YEAR(SepSun1+32)=CalendarYear,MONTH(SepSun1+32)=9),SepSun1+32,""),IF(AND(YEAR(SepSun1+39)=CalendarYear,MONTH(SepSun1+39)=9),SepSun1+39,""))</f>
        <v/>
      </c>
      <c r="G10" s="5" t="str">
        <f>IF(DAY(SepSun1)=1,IF(AND(YEAR(SepSun1+33)=CalendarYear,MONTH(SepSun1+33)=9),SepSun1+33,""),IF(AND(YEAR(SepSun1+40)=CalendarYear,MONTH(SepSun1+40)=9),SepSun1+40,""))</f>
        <v/>
      </c>
      <c r="H10" s="5" t="str">
        <f>IF(DAY(SepSun1)=1,IF(AND(YEAR(SepSun1+34)=CalendarYear,MONTH(SepSun1+34)=9),SepSun1+34,""),IF(AND(YEAR(SepSun1+41)=CalendarYear,MONTH(SepSun1+41)=9),SepSun1+41,""))</f>
        <v/>
      </c>
      <c r="I10" s="5" t="str">
        <f>IF(DAY(SepSun1)=1,IF(AND(YEAR(SepSun1+35)=CalendarYear,MONTH(SepSun1+35)=9),SepSun1+35,""),IF(AND(YEAR(SepSun1+42)=CalendarYear,MONTH(SepSun1+42)=9),SepSun1+42,""))</f>
        <v/>
      </c>
      <c r="J10" s="19"/>
      <c r="K10" s="2"/>
      <c r="L10" s="7"/>
      <c r="N10" s="32" t="s">
        <v>110</v>
      </c>
      <c r="O10" s="19"/>
      <c r="P10" s="19"/>
      <c r="S10" s="2"/>
      <c r="AA10" s="2"/>
      <c r="AI10" s="2"/>
    </row>
    <row r="11" spans="1:35" ht="15" customHeight="1" x14ac:dyDescent="0.2">
      <c r="B11" s="2"/>
      <c r="C11" s="41"/>
      <c r="D11" s="41"/>
      <c r="E11" s="41"/>
      <c r="F11" s="41"/>
      <c r="G11" s="41"/>
      <c r="H11" s="41"/>
      <c r="I11" s="41"/>
      <c r="J11" s="5"/>
      <c r="K11" s="2"/>
      <c r="L11" s="7"/>
      <c r="N11" s="34" t="s">
        <v>112</v>
      </c>
      <c r="O11" s="19"/>
      <c r="P11" s="19"/>
      <c r="S11" s="2"/>
      <c r="AA11" s="2"/>
      <c r="AI11" s="2"/>
    </row>
    <row r="12" spans="1:35" ht="15" x14ac:dyDescent="0.2">
      <c r="A12" s="17" t="s">
        <v>21</v>
      </c>
      <c r="C12" s="5"/>
      <c r="D12" s="5"/>
      <c r="E12" s="5"/>
      <c r="F12" s="5"/>
      <c r="G12" s="5"/>
      <c r="H12" s="5"/>
      <c r="I12" s="5"/>
      <c r="J12" s="5"/>
      <c r="K12" s="2"/>
      <c r="L12" s="9"/>
      <c r="N12" s="32" t="s">
        <v>113</v>
      </c>
      <c r="O12" s="19"/>
      <c r="P12" s="19"/>
      <c r="Q12" s="3"/>
      <c r="R12" s="3"/>
      <c r="S12" s="2"/>
      <c r="T12" s="3"/>
      <c r="U12" s="3"/>
      <c r="V12" s="3"/>
      <c r="W12" s="3"/>
      <c r="X12" s="3"/>
      <c r="Y12" s="3"/>
      <c r="Z12" s="3"/>
      <c r="AA12" s="2"/>
      <c r="AB12" s="3"/>
      <c r="AC12" s="3"/>
      <c r="AD12" s="3"/>
      <c r="AE12" s="3"/>
      <c r="AF12" s="3"/>
      <c r="AG12" s="3"/>
      <c r="AH12" s="3"/>
      <c r="AI12" s="2"/>
    </row>
    <row r="13" spans="1:35" ht="15" customHeight="1" x14ac:dyDescent="0.2">
      <c r="A13" s="17" t="s">
        <v>30</v>
      </c>
      <c r="B13" s="2"/>
      <c r="C13" s="5"/>
      <c r="D13" s="5"/>
      <c r="E13" s="5"/>
      <c r="F13" s="5"/>
      <c r="G13" s="5"/>
      <c r="H13" s="5"/>
      <c r="I13" s="5"/>
      <c r="J13" s="5"/>
      <c r="K13" s="2"/>
      <c r="L13" s="7"/>
      <c r="N13" s="35" t="s">
        <v>114</v>
      </c>
      <c r="O13" s="19"/>
      <c r="P13" s="19"/>
      <c r="S13" s="2"/>
      <c r="AA13" s="2"/>
      <c r="AI13" s="2"/>
    </row>
    <row r="14" spans="1:35" ht="15" customHeight="1" x14ac:dyDescent="0.2">
      <c r="B14" s="2"/>
      <c r="C14" s="5"/>
      <c r="D14" s="5"/>
      <c r="E14" s="5"/>
      <c r="F14" s="5"/>
      <c r="G14" s="5"/>
      <c r="H14" s="5"/>
      <c r="I14" s="5"/>
      <c r="J14" s="5"/>
      <c r="K14" s="2"/>
      <c r="L14" s="7"/>
      <c r="N14" s="32" t="s">
        <v>113</v>
      </c>
      <c r="O14" s="19"/>
      <c r="P14" s="19"/>
      <c r="S14" s="2"/>
      <c r="AA14" s="2"/>
      <c r="AI14" s="2"/>
    </row>
    <row r="15" spans="1:35" ht="15" customHeight="1" x14ac:dyDescent="0.2">
      <c r="B15" s="2"/>
      <c r="C15" s="5"/>
      <c r="D15" s="5"/>
      <c r="E15" s="5"/>
      <c r="F15" s="5"/>
      <c r="G15" s="5"/>
      <c r="H15" s="5"/>
      <c r="I15" s="5"/>
      <c r="J15" s="5"/>
      <c r="K15" s="2"/>
      <c r="L15" s="7"/>
      <c r="N15" s="32" t="s">
        <v>110</v>
      </c>
      <c r="O15" s="19"/>
      <c r="P15" s="19"/>
      <c r="S15" s="2"/>
      <c r="AA15" s="2"/>
      <c r="AI15" s="2"/>
    </row>
    <row r="16" spans="1:35" ht="15" x14ac:dyDescent="0.2">
      <c r="A16" s="17"/>
      <c r="B16" s="2"/>
      <c r="C16" s="15"/>
      <c r="D16" s="15"/>
      <c r="E16" s="15"/>
      <c r="F16" s="15"/>
      <c r="G16" s="15"/>
      <c r="H16" s="15"/>
      <c r="I16" s="15"/>
      <c r="J16" s="5"/>
      <c r="K16" s="2"/>
      <c r="L16" s="7"/>
      <c r="N16" s="33" t="s">
        <v>115</v>
      </c>
      <c r="O16" s="19"/>
      <c r="P16" s="19"/>
      <c r="S16" s="2"/>
      <c r="AA16" s="2"/>
      <c r="AI16" s="2"/>
    </row>
    <row r="17" spans="1:35" ht="15" customHeight="1" x14ac:dyDescent="0.2">
      <c r="B17" s="2"/>
      <c r="C17" s="44"/>
      <c r="D17" s="44"/>
      <c r="E17" s="44"/>
      <c r="F17" s="44"/>
      <c r="G17" s="44"/>
      <c r="H17" s="44"/>
      <c r="I17" s="44"/>
      <c r="J17" s="5"/>
      <c r="K17" s="2"/>
      <c r="L17" s="7"/>
      <c r="N17" s="29" t="s">
        <v>119</v>
      </c>
      <c r="O17" s="19"/>
      <c r="P17" s="19"/>
      <c r="S17" s="2"/>
      <c r="AA17" s="2"/>
      <c r="AI17" s="2"/>
    </row>
    <row r="18" spans="1:35" ht="15" customHeight="1" x14ac:dyDescent="0.2">
      <c r="B18" s="2"/>
      <c r="C18" s="15"/>
      <c r="D18" s="15"/>
      <c r="E18" s="15"/>
      <c r="F18" s="15"/>
      <c r="G18" s="15"/>
      <c r="H18" s="15"/>
      <c r="I18" s="15"/>
      <c r="J18" s="3"/>
      <c r="K18" s="2"/>
      <c r="L18" s="7"/>
      <c r="N18" s="33" t="s">
        <v>116</v>
      </c>
      <c r="O18" s="19"/>
      <c r="P18" s="19"/>
      <c r="S18" s="2"/>
      <c r="AA18" s="2"/>
      <c r="AI18" s="2"/>
    </row>
    <row r="19" spans="1:35" ht="15" customHeight="1" x14ac:dyDescent="0.25">
      <c r="B19" s="2"/>
      <c r="C19" s="5"/>
      <c r="D19" s="5"/>
      <c r="E19" s="5"/>
      <c r="F19" s="5"/>
      <c r="G19" s="5"/>
      <c r="H19" s="5"/>
      <c r="I19" s="5"/>
      <c r="J19" s="6"/>
      <c r="K19" s="2"/>
      <c r="L19" s="7"/>
      <c r="N19" s="32" t="s">
        <v>106</v>
      </c>
      <c r="O19" s="19"/>
      <c r="P19" s="19"/>
      <c r="S19" s="2"/>
      <c r="AA19" s="2"/>
      <c r="AI19" s="2"/>
    </row>
    <row r="20" spans="1:35" ht="15" customHeight="1" x14ac:dyDescent="0.2">
      <c r="B20" s="2"/>
      <c r="C20" s="5"/>
      <c r="D20" s="42"/>
      <c r="E20" s="5"/>
      <c r="F20" s="42"/>
      <c r="G20" s="42"/>
      <c r="H20" s="5"/>
      <c r="I20" s="5"/>
      <c r="J20" s="19"/>
      <c r="K20" s="2"/>
      <c r="L20" s="7"/>
      <c r="N20" s="33" t="s">
        <v>117</v>
      </c>
      <c r="O20" s="19"/>
      <c r="P20" s="19"/>
      <c r="S20" s="2"/>
      <c r="AA20" s="2"/>
      <c r="AI20" s="2"/>
    </row>
    <row r="21" spans="1:35" ht="15" x14ac:dyDescent="0.2">
      <c r="A21" s="17" t="s">
        <v>22</v>
      </c>
      <c r="B21" s="2"/>
      <c r="C21" s="5"/>
      <c r="D21" s="42"/>
      <c r="E21" s="42"/>
      <c r="F21" s="42"/>
      <c r="G21" s="42"/>
      <c r="H21" s="42"/>
      <c r="I21" s="5"/>
      <c r="J21" s="5"/>
      <c r="K21" s="2"/>
      <c r="L21" s="9"/>
      <c r="N21" s="29" t="s">
        <v>123</v>
      </c>
      <c r="O21" s="19"/>
      <c r="P21" s="19"/>
      <c r="Q21" s="3"/>
      <c r="R21" s="3"/>
      <c r="S21" s="2"/>
      <c r="T21" s="3"/>
      <c r="U21" s="3"/>
      <c r="V21" s="3"/>
      <c r="W21" s="3"/>
      <c r="X21" s="3"/>
      <c r="Y21" s="3"/>
      <c r="Z21" s="3"/>
      <c r="AA21" s="2"/>
      <c r="AB21" s="3"/>
      <c r="AC21" s="3"/>
      <c r="AD21" s="3"/>
      <c r="AE21" s="3"/>
      <c r="AF21" s="3"/>
      <c r="AG21" s="3"/>
      <c r="AH21" s="3"/>
      <c r="AI21" s="2"/>
    </row>
    <row r="22" spans="1:35" ht="15.75" customHeight="1" x14ac:dyDescent="0.2">
      <c r="A22" s="17" t="s">
        <v>31</v>
      </c>
      <c r="B22" s="2"/>
      <c r="C22" s="5"/>
      <c r="D22" s="5"/>
      <c r="E22" s="42"/>
      <c r="F22" s="42"/>
      <c r="G22" s="42"/>
      <c r="H22" s="5"/>
      <c r="I22" s="5"/>
      <c r="J22" s="5"/>
      <c r="K22" s="2"/>
      <c r="L22" s="7"/>
      <c r="N22" s="33" t="s">
        <v>118</v>
      </c>
      <c r="O22" s="19"/>
      <c r="P22" s="19"/>
      <c r="S22" s="2"/>
      <c r="AA22" s="2"/>
      <c r="AI22" s="2"/>
    </row>
    <row r="23" spans="1:35" ht="15" x14ac:dyDescent="0.2">
      <c r="A23" s="17"/>
      <c r="B23" s="2"/>
      <c r="C23" s="5"/>
      <c r="D23" s="5"/>
      <c r="E23" s="5"/>
      <c r="F23" s="5"/>
      <c r="G23" s="5"/>
      <c r="H23" s="5"/>
      <c r="I23" s="5"/>
      <c r="J23" s="5"/>
      <c r="K23" s="2"/>
      <c r="L23" s="7"/>
      <c r="N23" s="29" t="s">
        <v>58</v>
      </c>
      <c r="O23" s="19"/>
      <c r="P23" s="19"/>
      <c r="S23" s="2"/>
      <c r="AA23" s="2"/>
      <c r="AI23" s="2"/>
    </row>
    <row r="24" spans="1:35" ht="15" x14ac:dyDescent="0.2">
      <c r="A24" s="17"/>
      <c r="B24" s="2"/>
      <c r="C24" s="5"/>
      <c r="D24" s="5"/>
      <c r="E24" s="5"/>
      <c r="F24" s="5"/>
      <c r="G24" s="5"/>
      <c r="H24" s="5"/>
      <c r="I24" s="5"/>
      <c r="J24" s="5"/>
      <c r="K24" s="2"/>
      <c r="L24" s="7"/>
      <c r="N24" s="29"/>
      <c r="O24" s="19"/>
      <c r="P24" s="19"/>
      <c r="S24" s="2"/>
      <c r="AA24" s="2"/>
      <c r="AI24" s="2"/>
    </row>
    <row r="25" spans="1:35" ht="15" x14ac:dyDescent="0.2">
      <c r="A25" s="17"/>
      <c r="B25" s="2"/>
      <c r="C25" s="44" t="s">
        <v>7</v>
      </c>
      <c r="D25" s="44"/>
      <c r="E25" s="44"/>
      <c r="F25" s="44"/>
      <c r="G25" s="44"/>
      <c r="H25" s="44"/>
      <c r="I25" s="44"/>
      <c r="J25" s="5"/>
      <c r="K25" s="2"/>
      <c r="L25" s="7"/>
      <c r="N25" s="33" t="s">
        <v>120</v>
      </c>
      <c r="O25" s="19"/>
      <c r="P25" s="19"/>
      <c r="S25" s="2"/>
      <c r="AA25" s="2"/>
      <c r="AI25" s="2"/>
    </row>
    <row r="26" spans="1:35" ht="16.5" customHeight="1" x14ac:dyDescent="0.2">
      <c r="B26" s="2"/>
      <c r="C26" s="15" t="s">
        <v>10</v>
      </c>
      <c r="D26" s="15" t="s">
        <v>11</v>
      </c>
      <c r="E26" s="15" t="s">
        <v>12</v>
      </c>
      <c r="F26" s="15" t="s">
        <v>13</v>
      </c>
      <c r="G26" s="15" t="s">
        <v>16</v>
      </c>
      <c r="H26" s="15" t="s">
        <v>14</v>
      </c>
      <c r="I26" s="15" t="s">
        <v>15</v>
      </c>
      <c r="J26" s="5"/>
      <c r="K26" s="2"/>
      <c r="L26" s="7"/>
      <c r="N26" s="29" t="s">
        <v>75</v>
      </c>
      <c r="O26" s="19"/>
      <c r="P26" s="19"/>
      <c r="S26" s="2"/>
      <c r="AA26" s="2"/>
      <c r="AI26" s="2"/>
    </row>
    <row r="27" spans="1:35" ht="15" customHeight="1" x14ac:dyDescent="0.2">
      <c r="B27" s="2"/>
      <c r="C27" s="5" t="str">
        <f>IF(DAY(OctSun1)=1,"",IF(AND(YEAR(OctSun1+1)=CalendarYear,MONTH(OctSun1+1)=10),OctSun1+1,""))</f>
        <v/>
      </c>
      <c r="D27" s="5" t="str">
        <f>IF(DAY(OctSun1)=1,"",IF(AND(YEAR(OctSun1+2)=CalendarYear,MONTH(OctSun1+2)=10),OctSun1+2,""))</f>
        <v/>
      </c>
      <c r="E27" s="5" t="str">
        <f>IF(DAY(OctSun1)=1,"",IF(AND(YEAR(OctSun1+3)=CalendarYear,MONTH(OctSun1+3)=10),OctSun1+3,""))</f>
        <v/>
      </c>
      <c r="F27" s="5" t="str">
        <f>IF(DAY(OctSun1)=1,"",IF(AND(YEAR(OctSun1+4)=CalendarYear,MONTH(OctSun1+4)=10),OctSun1+4,""))</f>
        <v/>
      </c>
      <c r="G27" s="5">
        <f>IF(DAY(OctSun1)=1,"",IF(AND(YEAR(OctSun1+5)=CalendarYear,MONTH(OctSun1+5)=10),OctSun1+5,""))</f>
        <v>44105</v>
      </c>
      <c r="H27" s="5">
        <f>IF(DAY(OctSun1)=1,"",IF(AND(YEAR(OctSun1+6)=CalendarYear,MONTH(OctSun1+6)=10),OctSun1+6,""))</f>
        <v>44106</v>
      </c>
      <c r="I27" s="5">
        <f>IF(DAY(OctSun1)=1,IF(AND(YEAR(OctSun1)=CalendarYear,MONTH(OctSun1)=10),OctSun1,""),IF(AND(YEAR(OctSun1+7)=CalendarYear,MONTH(OctSun1+7)=10),OctSun1+7,""))</f>
        <v>44107</v>
      </c>
      <c r="J27" s="5"/>
      <c r="K27" s="2"/>
      <c r="L27" s="7"/>
      <c r="N27" s="29" t="s">
        <v>75</v>
      </c>
      <c r="O27" s="19"/>
      <c r="P27" s="19"/>
      <c r="S27" s="2"/>
      <c r="AA27" s="2"/>
      <c r="AI27" s="2"/>
    </row>
    <row r="28" spans="1:35" ht="15" customHeight="1" x14ac:dyDescent="0.2">
      <c r="B28" s="2"/>
      <c r="C28" s="5">
        <f>IF(DAY(OctSun1)=1,IF(AND(YEAR(OctSun1+1)=CalendarYear,MONTH(OctSun1+1)=10),OctSun1+1,""),IF(AND(YEAR(OctSun1+8)=CalendarYear,MONTH(OctSun1+8)=10),OctSun1+8,""))</f>
        <v>44108</v>
      </c>
      <c r="D28" s="27">
        <f>IF(DAY(OctSun1)=1,IF(AND(YEAR(OctSun1+2)=CalendarYear,MONTH(OctSun1+2)=10),OctSun1+2,""),IF(AND(YEAR(OctSun1+9)=CalendarYear,MONTH(OctSun1+9)=10),OctSun1+9,""))</f>
        <v>44109</v>
      </c>
      <c r="E28" s="5">
        <f>IF(DAY(OctSun1)=1,IF(AND(YEAR(OctSun1+3)=CalendarYear,MONTH(OctSun1+3)=10),OctSun1+3,""),IF(AND(YEAR(OctSun1+10)=CalendarYear,MONTH(OctSun1+10)=10),OctSun1+10,""))</f>
        <v>44110</v>
      </c>
      <c r="F28" s="27">
        <f>IF(DAY(OctSun1)=1,IF(AND(YEAR(OctSun1+4)=CalendarYear,MONTH(OctSun1+4)=10),OctSun1+4,""),IF(AND(YEAR(OctSun1+11)=CalendarYear,MONTH(OctSun1+11)=10),OctSun1+11,""))</f>
        <v>44111</v>
      </c>
      <c r="G28" s="27">
        <f>IF(DAY(OctSun1)=1,IF(AND(YEAR(OctSun1+5)=CalendarYear,MONTH(OctSun1+5)=10),OctSun1+5,""),IF(AND(YEAR(OctSun1+12)=CalendarYear,MONTH(OctSun1+12)=10),OctSun1+12,""))</f>
        <v>44112</v>
      </c>
      <c r="H28" s="5">
        <f>IF(DAY(OctSun1)=1,IF(AND(YEAR(OctSun1+6)=CalendarYear,MONTH(OctSun1+6)=10),OctSun1+6,""),IF(AND(YEAR(OctSun1+13)=CalendarYear,MONTH(OctSun1+13)=10),OctSun1+13,""))</f>
        <v>44113</v>
      </c>
      <c r="I28" s="5">
        <f>IF(DAY(OctSun1)=1,IF(AND(YEAR(OctSun1+7)=CalendarYear,MONTH(OctSun1+7)=10),OctSun1+7,""),IF(AND(YEAR(OctSun1+14)=CalendarYear,MONTH(OctSun1+14)=10),OctSun1+14,""))</f>
        <v>44114</v>
      </c>
      <c r="J28" s="5"/>
      <c r="K28" s="2"/>
      <c r="L28" s="7"/>
      <c r="N28" s="33" t="s">
        <v>121</v>
      </c>
      <c r="O28" s="19"/>
      <c r="P28" s="19"/>
      <c r="S28" s="2"/>
      <c r="AA28" s="2"/>
      <c r="AI28" s="2"/>
    </row>
    <row r="29" spans="1:35" ht="16.5" customHeight="1" x14ac:dyDescent="0.2">
      <c r="B29" s="2"/>
      <c r="C29" s="5">
        <f>IF(DAY(OctSun1)=1,IF(AND(YEAR(OctSun1+8)=CalendarYear,MONTH(OctSun1+8)=10),OctSun1+8,""),IF(AND(YEAR(OctSun1+15)=CalendarYear,MONTH(OctSun1+15)=10),OctSun1+15,""))</f>
        <v>44115</v>
      </c>
      <c r="D29" s="27">
        <f>IF(DAY(OctSun1)=1,IF(AND(YEAR(OctSun1+9)=CalendarYear,MONTH(OctSun1+9)=10),OctSun1+9,""),IF(AND(YEAR(OctSun1+16)=CalendarYear,MONTH(OctSun1+16)=10),OctSun1+16,""))</f>
        <v>44116</v>
      </c>
      <c r="E29" s="27">
        <f>IF(DAY(OctSun1)=1,IF(AND(YEAR(OctSun1+10)=CalendarYear,MONTH(OctSun1+10)=10),OctSun1+10,""),IF(AND(YEAR(OctSun1+17)=CalendarYear,MONTH(OctSun1+17)=10),OctSun1+17,""))</f>
        <v>44117</v>
      </c>
      <c r="F29" s="27">
        <f>IF(DAY(OctSun1)=1,IF(AND(YEAR(OctSun1+11)=CalendarYear,MONTH(OctSun1+11)=10),OctSun1+11,""),IF(AND(YEAR(OctSun1+18)=CalendarYear,MONTH(OctSun1+18)=10),OctSun1+18,""))</f>
        <v>44118</v>
      </c>
      <c r="G29" s="27">
        <f>IF(DAY(OctSun1)=1,IF(AND(YEAR(OctSun1+12)=CalendarYear,MONTH(OctSun1+12)=10),OctSun1+12,""),IF(AND(YEAR(OctSun1+19)=CalendarYear,MONTH(OctSun1+19)=10),OctSun1+19,""))</f>
        <v>44119</v>
      </c>
      <c r="H29" s="27">
        <f>IF(DAY(OctSun1)=1,IF(AND(YEAR(OctSun1+13)=CalendarYear,MONTH(OctSun1+13)=10),OctSun1+13,""),IF(AND(YEAR(OctSun1+20)=CalendarYear,MONTH(OctSun1+20)=10),OctSun1+20,""))</f>
        <v>44120</v>
      </c>
      <c r="I29" s="5">
        <f>IF(DAY(OctSun1)=1,IF(AND(YEAR(OctSun1+14)=CalendarYear,MONTH(OctSun1+14)=10),OctSun1+14,""),IF(AND(YEAR(OctSun1+21)=CalendarYear,MONTH(OctSun1+21)=10),OctSun1+21,""))</f>
        <v>44121</v>
      </c>
      <c r="J29" s="2"/>
      <c r="K29" s="2"/>
      <c r="L29" s="7"/>
      <c r="N29" s="29" t="s">
        <v>122</v>
      </c>
      <c r="O29" s="19"/>
      <c r="P29" s="19"/>
      <c r="S29" s="2"/>
      <c r="AA29" s="2"/>
      <c r="AI29" s="2"/>
    </row>
    <row r="30" spans="1:35" ht="15.75" customHeight="1" x14ac:dyDescent="0.2">
      <c r="B30" s="2"/>
      <c r="C30" s="5">
        <f>IF(DAY(OctSun1)=1,IF(AND(YEAR(OctSun1+15)=CalendarYear,MONTH(OctSun1+15)=10),OctSun1+15,""),IF(AND(YEAR(OctSun1+22)=CalendarYear,MONTH(OctSun1+22)=10),OctSun1+22,""))</f>
        <v>44122</v>
      </c>
      <c r="D30" s="5">
        <f>IF(DAY(OctSun1)=1,IF(AND(YEAR(OctSun1+16)=CalendarYear,MONTH(OctSun1+16)=10),OctSun1+16,""),IF(AND(YEAR(OctSun1+23)=CalendarYear,MONTH(OctSun1+23)=10),OctSun1+23,""))</f>
        <v>44123</v>
      </c>
      <c r="E30" s="27">
        <f>IF(DAY(OctSun1)=1,IF(AND(YEAR(OctSun1+17)=CalendarYear,MONTH(OctSun1+17)=10),OctSun1+17,""),IF(AND(YEAR(OctSun1+24)=CalendarYear,MONTH(OctSun1+24)=10),OctSun1+24,""))</f>
        <v>44124</v>
      </c>
      <c r="F30" s="27">
        <f>IF(DAY(OctSun1)=1,IF(AND(YEAR(OctSun1+18)=CalendarYear,MONTH(OctSun1+18)=10),OctSun1+18,""),IF(AND(YEAR(OctSun1+25)=CalendarYear,MONTH(OctSun1+25)=10),OctSun1+25,""))</f>
        <v>44125</v>
      </c>
      <c r="G30" s="27">
        <f>IF(DAY(OctSun1)=1,IF(AND(YEAR(OctSun1+19)=CalendarYear,MONTH(OctSun1+19)=10),OctSun1+19,""),IF(AND(YEAR(OctSun1+26)=CalendarYear,MONTH(OctSun1+26)=10),OctSun1+26,""))</f>
        <v>44126</v>
      </c>
      <c r="H30" s="5">
        <f>IF(DAY(OctSun1)=1,IF(AND(YEAR(OctSun1+20)=CalendarYear,MONTH(OctSun1+20)=10),OctSun1+20,""),IF(AND(YEAR(OctSun1+27)=CalendarYear,MONTH(OctSun1+27)=10),OctSun1+27,""))</f>
        <v>44127</v>
      </c>
      <c r="I30" s="5">
        <f>IF(DAY(OctSun1)=1,IF(AND(YEAR(OctSun1+21)=CalendarYear,MONTH(OctSun1+21)=10),OctSun1+21,""),IF(AND(YEAR(OctSun1+28)=CalendarYear,MONTH(OctSun1+28)=10),OctSun1+28,""))</f>
        <v>44128</v>
      </c>
      <c r="K30" s="2"/>
      <c r="L30" s="7"/>
      <c r="N30" s="33" t="s">
        <v>128</v>
      </c>
      <c r="O30" s="19"/>
      <c r="P30" s="19"/>
      <c r="S30" s="2"/>
      <c r="AA30" s="2"/>
      <c r="AI30" s="2"/>
    </row>
    <row r="31" spans="1:35" ht="15.75" customHeight="1" x14ac:dyDescent="0.2">
      <c r="A31" s="17" t="s">
        <v>23</v>
      </c>
      <c r="B31" s="2"/>
      <c r="C31" s="5">
        <f>IF(DAY(OctSun1)=1,IF(AND(YEAR(OctSun1+22)=CalendarYear,MONTH(OctSun1+22)=10),OctSun1+22,""),IF(AND(YEAR(OctSun1+29)=CalendarYear,MONTH(OctSun1+29)=10),OctSun1+29,""))</f>
        <v>44129</v>
      </c>
      <c r="D31" s="5">
        <f>IF(DAY(OctSun1)=1,IF(AND(YEAR(OctSun1+23)=CalendarYear,MONTH(OctSun1+23)=10),OctSun1+23,""),IF(AND(YEAR(OctSun1+30)=CalendarYear,MONTH(OctSun1+30)=10),OctSun1+30,""))</f>
        <v>44130</v>
      </c>
      <c r="E31" s="5">
        <f>IF(DAY(OctSun1)=1,IF(AND(YEAR(OctSun1+24)=CalendarYear,MONTH(OctSun1+24)=10),OctSun1+24,""),IF(AND(YEAR(OctSun1+31)=CalendarYear,MONTH(OctSun1+31)=10),OctSun1+31,""))</f>
        <v>44131</v>
      </c>
      <c r="F31" s="5">
        <f>IF(DAY(OctSun1)=1,IF(AND(YEAR(OctSun1+25)=CalendarYear,MONTH(OctSun1+25)=10),OctSun1+25,""),IF(AND(YEAR(OctSun1+32)=CalendarYear,MONTH(OctSun1+32)=10),OctSun1+32,""))</f>
        <v>44132</v>
      </c>
      <c r="G31" s="5">
        <f>IF(DAY(OctSun1)=1,IF(AND(YEAR(OctSun1+26)=CalendarYear,MONTH(OctSun1+26)=10),OctSun1+26,""),IF(AND(YEAR(OctSun1+33)=CalendarYear,MONTH(OctSun1+33)=10),OctSun1+33,""))</f>
        <v>44133</v>
      </c>
      <c r="H31" s="5">
        <f>IF(DAY(OctSun1)=1,IF(AND(YEAR(OctSun1+27)=CalendarYear,MONTH(OctSun1+27)=10),OctSun1+27,""),IF(AND(YEAR(OctSun1+34)=CalendarYear,MONTH(OctSun1+34)=10),OctSun1+34,""))</f>
        <v>44134</v>
      </c>
      <c r="I31" s="5">
        <f>IF(DAY(OctSun1)=1,IF(AND(YEAR(OctSun1+28)=CalendarYear,MONTH(OctSun1+28)=10),OctSun1+28,""),IF(AND(YEAR(OctSun1+35)=CalendarYear,MONTH(OctSun1+35)=10),OctSun1+35,""))</f>
        <v>44135</v>
      </c>
      <c r="L31" s="8"/>
      <c r="N31" s="29" t="s">
        <v>129</v>
      </c>
      <c r="O31" s="19"/>
      <c r="P31" s="19"/>
      <c r="Q31" s="2"/>
      <c r="R31" s="2"/>
      <c r="S31" s="2"/>
      <c r="AA31" s="2"/>
      <c r="AI31" s="2"/>
    </row>
    <row r="32" spans="1:35" ht="15" x14ac:dyDescent="0.2">
      <c r="A32" s="17" t="s">
        <v>32</v>
      </c>
      <c r="C32" s="5"/>
      <c r="D32" s="5"/>
      <c r="E32" s="5" t="str">
        <f>IF(DAY(NovSun1)=1,IF(AND(YEAR(NovSun1+24)=CalendarYear,MONTH(NovSun1+24)=11),NovSun1+24,""),IF(AND(YEAR(NovSun1+31)=CalendarYear,MONTH(NovSun1+31)=11),NovSun1+31,""))</f>
        <v/>
      </c>
      <c r="F32" s="5" t="str">
        <f>IF(DAY(NovSun1)=1,IF(AND(YEAR(NovSun1+25)=CalendarYear,MONTH(NovSun1+25)=11),NovSun1+25,""),IF(AND(YEAR(NovSun1+32)=CalendarYear,MONTH(NovSun1+32)=11),NovSun1+32,""))</f>
        <v/>
      </c>
      <c r="G32" s="5" t="str">
        <f>IF(DAY(NovSun1)=1,IF(AND(YEAR(NovSun1+26)=CalendarYear,MONTH(NovSun1+26)=11),NovSun1+26,""),IF(AND(YEAR(NovSun1+33)=CalendarYear,MONTH(NovSun1+33)=11),NovSun1+33,""))</f>
        <v/>
      </c>
      <c r="H32" s="5" t="str">
        <f>IF(DAY(NovSun1)=1,IF(AND(YEAR(NovSun1+27)=CalendarYear,MONTH(NovSun1+27)=11),NovSun1+27,""),IF(AND(YEAR(NovSun1+34)=CalendarYear,MONTH(NovSun1+34)=11),NovSun1+34,""))</f>
        <v/>
      </c>
      <c r="I32" s="5" t="str">
        <f>IF(DAY(NovSun1)=1,IF(AND(YEAR(NovSun1+28)=CalendarYear,MONTH(NovSun1+28)=11),NovSun1+28,""),IF(AND(YEAR(NovSun1+35)=CalendarYear,MONTH(NovSun1+35)=11),NovSun1+35,""))</f>
        <v/>
      </c>
      <c r="L32" s="7"/>
      <c r="N32" s="33" t="s">
        <v>130</v>
      </c>
      <c r="O32" s="19"/>
      <c r="P32" s="19"/>
    </row>
    <row r="33" spans="1:16" ht="15" x14ac:dyDescent="0.2">
      <c r="A33" s="17"/>
      <c r="L33" s="7"/>
      <c r="N33" s="29" t="s">
        <v>131</v>
      </c>
      <c r="O33" s="19"/>
      <c r="P33" s="19"/>
    </row>
    <row r="34" spans="1:16" ht="15" x14ac:dyDescent="0.2">
      <c r="A34" s="17"/>
      <c r="L34" s="7"/>
      <c r="N34" s="33" t="s">
        <v>132</v>
      </c>
      <c r="O34" s="19"/>
      <c r="P34" s="19"/>
    </row>
    <row r="35" spans="1:16" ht="15" x14ac:dyDescent="0.2">
      <c r="A35" s="17"/>
      <c r="L35" s="7"/>
      <c r="N35" s="29" t="s">
        <v>133</v>
      </c>
      <c r="O35" s="19"/>
      <c r="P35" s="19"/>
    </row>
    <row r="36" spans="1:16" ht="15" customHeight="1" x14ac:dyDescent="0.2">
      <c r="C36" s="5" t="str">
        <f>IF(DAY(DecSun1)=1,"",IF(AND(YEAR(DecSun1+1)=CalendarYear,MONTH(DecSun1+1)=12),DecSun1+1,""))</f>
        <v/>
      </c>
      <c r="D36" s="5" t="str">
        <f>IF(DAY(DecSun1)=1,"",IF(AND(YEAR(DecSun1+2)=CalendarYear,MONTH(DecSun1+2)=12),DecSun1+2,""))</f>
        <v/>
      </c>
      <c r="E36" s="5"/>
      <c r="F36" s="5"/>
      <c r="G36" s="5"/>
      <c r="H36" s="5"/>
      <c r="I36" s="5"/>
      <c r="L36" s="7"/>
      <c r="N36" s="33" t="s">
        <v>134</v>
      </c>
      <c r="O36" s="19"/>
      <c r="P36" s="19"/>
    </row>
    <row r="37" spans="1:16" ht="15" customHeight="1" x14ac:dyDescent="0.2">
      <c r="C37" s="5"/>
      <c r="D37" s="5"/>
      <c r="E37" s="5"/>
      <c r="F37" s="5"/>
      <c r="G37" s="5"/>
      <c r="H37" s="5"/>
      <c r="I37" s="5"/>
      <c r="L37" s="7"/>
      <c r="N37" s="29" t="s">
        <v>135</v>
      </c>
      <c r="O37" s="19"/>
      <c r="P37" s="19"/>
    </row>
    <row r="38" spans="1:16" ht="15" customHeight="1" x14ac:dyDescent="0.2">
      <c r="C38" s="5"/>
      <c r="D38" s="5"/>
      <c r="E38" s="5"/>
      <c r="F38" s="5"/>
      <c r="G38" s="5"/>
      <c r="H38" s="5"/>
      <c r="I38" s="5"/>
      <c r="L38" s="7"/>
      <c r="N38" s="33" t="s">
        <v>136</v>
      </c>
      <c r="O38" s="19"/>
      <c r="P38" s="19"/>
    </row>
    <row r="39" spans="1:16" ht="15" customHeight="1" x14ac:dyDescent="0.2">
      <c r="C39" s="5"/>
      <c r="D39" s="5"/>
      <c r="E39" s="5"/>
      <c r="F39" s="5"/>
      <c r="G39" s="5"/>
      <c r="H39" s="5"/>
      <c r="I39" s="5"/>
      <c r="L39" s="7"/>
      <c r="N39" s="29" t="s">
        <v>137</v>
      </c>
      <c r="O39" s="19"/>
      <c r="P39" s="19"/>
    </row>
    <row r="40" spans="1:16" ht="15" customHeight="1" x14ac:dyDescent="0.2">
      <c r="A40" s="17" t="s">
        <v>24</v>
      </c>
      <c r="C40" s="5"/>
      <c r="D40" s="5"/>
      <c r="E40" s="5"/>
      <c r="F40" s="5"/>
      <c r="G40" s="5"/>
      <c r="H40" s="5" t="str">
        <f>IF(DAY(DecSun1)=1,IF(AND(YEAR(DecSun1+27)=CalendarYear,MONTH(DecSun1+27)=12),DecSun1+27,""),IF(AND(YEAR(DecSun1+34)=CalendarYear,MONTH(DecSun1+34)=12),DecSun1+34,""))</f>
        <v/>
      </c>
      <c r="I40" s="5" t="str">
        <f>IF(DAY(DecSun1)=1,IF(AND(YEAR(DecSun1+28)=CalendarYear,MONTH(DecSun1+28)=12),DecSun1+28,""),IF(AND(YEAR(DecSun1+35)=CalendarYear,MONTH(DecSun1+35)=12),DecSun1+35,""))</f>
        <v/>
      </c>
      <c r="L40" s="7"/>
      <c r="N40" s="33" t="s">
        <v>138</v>
      </c>
      <c r="O40" s="19"/>
      <c r="P40" s="19"/>
    </row>
    <row r="41" spans="1:16" ht="15" customHeight="1" x14ac:dyDescent="0.2">
      <c r="A41" s="17" t="s">
        <v>33</v>
      </c>
      <c r="L41" s="7"/>
      <c r="N41" s="29" t="s">
        <v>129</v>
      </c>
      <c r="O41" s="19"/>
      <c r="P41" s="19"/>
    </row>
    <row r="42" spans="1:16" ht="15" customHeight="1" x14ac:dyDescent="0.2">
      <c r="L42" s="7"/>
      <c r="N42" s="33" t="s">
        <v>139</v>
      </c>
      <c r="O42" s="19"/>
      <c r="P42" s="19"/>
    </row>
    <row r="43" spans="1:16" ht="15" customHeight="1" x14ac:dyDescent="0.2">
      <c r="L43" s="7"/>
      <c r="N43" s="29" t="s">
        <v>140</v>
      </c>
      <c r="O43" s="19"/>
      <c r="P43" s="19"/>
    </row>
    <row r="44" spans="1:16" ht="15" customHeight="1" x14ac:dyDescent="0.2">
      <c r="L44" s="7"/>
      <c r="N44" s="33" t="s">
        <v>141</v>
      </c>
      <c r="O44" s="19"/>
      <c r="P44" s="19"/>
    </row>
    <row r="45" spans="1:16" ht="15" customHeight="1" x14ac:dyDescent="0.2">
      <c r="A45" s="17" t="s">
        <v>25</v>
      </c>
      <c r="L45" s="7"/>
      <c r="N45" s="29" t="s">
        <v>142</v>
      </c>
      <c r="O45" s="19"/>
      <c r="P45" s="19"/>
    </row>
    <row r="46" spans="1:16" ht="15" customHeight="1" x14ac:dyDescent="0.2">
      <c r="A46" s="17" t="s">
        <v>26</v>
      </c>
      <c r="J46" s="10"/>
      <c r="L46" s="7"/>
      <c r="N46" s="29" t="s">
        <v>144</v>
      </c>
      <c r="O46" s="19"/>
      <c r="P46" s="19"/>
    </row>
    <row r="47" spans="1:16" ht="15" customHeight="1" x14ac:dyDescent="0.2">
      <c r="A47" s="17"/>
      <c r="L47" s="7"/>
      <c r="N47" s="33" t="s">
        <v>143</v>
      </c>
      <c r="O47" s="19"/>
      <c r="P47" s="19"/>
    </row>
    <row r="48" spans="1:16" ht="15" customHeight="1" x14ac:dyDescent="0.2">
      <c r="A48" s="17" t="s">
        <v>34</v>
      </c>
      <c r="L48" s="7"/>
      <c r="N48" s="29" t="s">
        <v>122</v>
      </c>
      <c r="O48" s="19"/>
      <c r="P48" s="19"/>
    </row>
    <row r="49" spans="1:16" ht="15" customHeight="1" x14ac:dyDescent="0.2">
      <c r="A49" s="17" t="s">
        <v>27</v>
      </c>
      <c r="L49" s="7"/>
      <c r="N49" s="30" t="s">
        <v>144</v>
      </c>
      <c r="O49" s="19"/>
      <c r="P49" s="19"/>
    </row>
    <row r="50" spans="1:16" ht="14.25" customHeight="1" x14ac:dyDescent="0.2">
      <c r="A50" s="17" t="s">
        <v>35</v>
      </c>
      <c r="L50" s="7"/>
      <c r="N50" s="28"/>
    </row>
    <row r="51" spans="1:16" ht="15" customHeight="1" x14ac:dyDescent="0.2">
      <c r="A51" s="17"/>
      <c r="C51" s="44" t="s">
        <v>8</v>
      </c>
      <c r="D51" s="44"/>
      <c r="E51" s="44"/>
      <c r="F51" s="44"/>
      <c r="G51" s="44"/>
      <c r="H51" s="44"/>
      <c r="I51" s="44"/>
      <c r="L51" s="7"/>
      <c r="N51" s="37" t="s">
        <v>145</v>
      </c>
    </row>
    <row r="52" spans="1:16" ht="15" customHeight="1" x14ac:dyDescent="0.2">
      <c r="A52" s="17" t="s">
        <v>36</v>
      </c>
      <c r="C52" s="15" t="s">
        <v>10</v>
      </c>
      <c r="D52" s="15" t="s">
        <v>11</v>
      </c>
      <c r="E52" s="15" t="s">
        <v>12</v>
      </c>
      <c r="F52" s="15" t="s">
        <v>13</v>
      </c>
      <c r="G52" s="15" t="s">
        <v>16</v>
      </c>
      <c r="H52" s="15" t="s">
        <v>14</v>
      </c>
      <c r="I52" s="15" t="s">
        <v>15</v>
      </c>
      <c r="L52" s="7"/>
      <c r="N52" s="28" t="s">
        <v>146</v>
      </c>
    </row>
    <row r="53" spans="1:16" ht="15" customHeight="1" x14ac:dyDescent="0.2">
      <c r="C53" s="5">
        <f>IF(DAY(NovSun1)=1,"",IF(AND(YEAR(NovSun1+1)=CalendarYear,MONTH(NovSun1+1)=11),NovSun1+1,""))</f>
        <v>44136</v>
      </c>
      <c r="D53" s="5">
        <f>IF(DAY(NovSun1)=1,"",IF(AND(YEAR(NovSun1+2)=CalendarYear,MONTH(NovSun1+2)=11),NovSun1+2,""))</f>
        <v>44137</v>
      </c>
      <c r="E53" s="5">
        <f>IF(DAY(NovSun1)=1,"",IF(AND(YEAR(NovSun1+3)=CalendarYear,MONTH(NovSun1+3)=11),NovSun1+3,""))</f>
        <v>44138</v>
      </c>
      <c r="F53" s="27">
        <f>IF(DAY(NovSun1)=1,"",IF(AND(YEAR(NovSun1+4)=CalendarYear,MONTH(NovSun1+4)=11),NovSun1+4,""))</f>
        <v>44139</v>
      </c>
      <c r="G53" s="27">
        <f>IF(DAY(NovSun1)=1,"",IF(AND(YEAR(NovSun1+5)=CalendarYear,MONTH(NovSun1+5)=11),NovSun1+5,""))</f>
        <v>44140</v>
      </c>
      <c r="H53" s="5">
        <f>IF(DAY(NovSun1)=1,"",IF(AND(YEAR(NovSun1+6)=CalendarYear,MONTH(NovSun1+6)=11),NovSun1+6,""))</f>
        <v>44141</v>
      </c>
      <c r="I53" s="5">
        <f>IF(DAY(NovSun1)=1,IF(AND(YEAR(NovSun1)=CalendarYear,MONTH(NovSun1)=11),NovSun1,""),IF(AND(YEAR(NovSun1+7)=CalendarYear,MONTH(NovSun1+7)=11),NovSun1+7,""))</f>
        <v>44142</v>
      </c>
      <c r="L53" s="7"/>
      <c r="N53" s="37" t="s">
        <v>147</v>
      </c>
    </row>
    <row r="54" spans="1:16" ht="15" customHeight="1" x14ac:dyDescent="0.2">
      <c r="C54" s="5">
        <f>IF(DAY(NovSun1)=1,IF(AND(YEAR(NovSun1+1)=CalendarYear,MONTH(NovSun1+1)=11),NovSun1+1,""),IF(AND(YEAR(NovSun1+8)=CalendarYear,MONTH(NovSun1+8)=11),NovSun1+8,""))</f>
        <v>44143</v>
      </c>
      <c r="D54" s="38">
        <f>IF(DAY(NovSun1)=1,IF(AND(YEAR(NovSun1+2)=CalendarYear,MONTH(NovSun1+2)=11),NovSun1+2,""),IF(AND(YEAR(NovSun1+9)=CalendarYear,MONTH(NovSun1+9)=11),NovSun1+9,""))</f>
        <v>44144</v>
      </c>
      <c r="E54" s="27">
        <f>IF(DAY(NovSun1)=1,IF(AND(YEAR(NovSun1+3)=CalendarYear,MONTH(NovSun1+3)=11),NovSun1+3,""),IF(AND(YEAR(NovSun1+10)=CalendarYear,MONTH(NovSun1+10)=11),NovSun1+10,""))</f>
        <v>44145</v>
      </c>
      <c r="F54" s="5">
        <f>IF(DAY(NovSun1)=1,IF(AND(YEAR(NovSun1+4)=CalendarYear,MONTH(NovSun1+4)=11),NovSun1+4,""),IF(AND(YEAR(NovSun1+11)=CalendarYear,MONTH(NovSun1+11)=11),NovSun1+11,""))</f>
        <v>44146</v>
      </c>
      <c r="G54" s="27">
        <f>IF(DAY(NovSun1)=1,IF(AND(YEAR(NovSun1+5)=CalendarYear,MONTH(NovSun1+5)=11),NovSun1+5,""),IF(AND(YEAR(NovSun1+12)=CalendarYear,MONTH(NovSun1+12)=11),NovSun1+12,""))</f>
        <v>44147</v>
      </c>
      <c r="H54" s="27">
        <f>IF(DAY(NovSun1)=1,IF(AND(YEAR(NovSun1+6)=CalendarYear,MONTH(NovSun1+6)=11),NovSun1+6,""),IF(AND(YEAR(NovSun1+13)=CalendarYear,MONTH(NovSun1+13)=11),NovSun1+13,""))</f>
        <v>44148</v>
      </c>
      <c r="I54" s="5">
        <f>IF(DAY(NovSun1)=1,IF(AND(YEAR(NovSun1+7)=CalendarYear,MONTH(NovSun1+7)=11),NovSun1+7,""),IF(AND(YEAR(NovSun1+14)=CalendarYear,MONTH(NovSun1+14)=11),NovSun1+14,""))</f>
        <v>44149</v>
      </c>
      <c r="L54" s="7"/>
      <c r="N54" s="28" t="s">
        <v>148</v>
      </c>
    </row>
    <row r="55" spans="1:16" ht="15" customHeight="1" x14ac:dyDescent="0.2">
      <c r="C55" s="5">
        <f>IF(DAY(NovSun1)=1,IF(AND(YEAR(NovSun1+8)=CalendarYear,MONTH(NovSun1+8)=11),NovSun1+8,""),IF(AND(YEAR(NovSun1+15)=CalendarYear,MONTH(NovSun1+15)=11),NovSun1+15,""))</f>
        <v>44150</v>
      </c>
      <c r="D55" s="5">
        <f>IF(DAY(NovSun1)=1,IF(AND(YEAR(NovSun1+9)=CalendarYear,MONTH(NovSun1+9)=11),NovSun1+9,""),IF(AND(YEAR(NovSun1+16)=CalendarYear,MONTH(NovSun1+16)=11),NovSun1+16,""))</f>
        <v>44151</v>
      </c>
      <c r="E55" s="27">
        <f>IF(DAY(NovSun1)=1,IF(AND(YEAR(NovSun1+10)=CalendarYear,MONTH(NovSun1+10)=11),NovSun1+10,""),IF(AND(YEAR(NovSun1+17)=CalendarYear,MONTH(NovSun1+17)=11),NovSun1+17,""))</f>
        <v>44152</v>
      </c>
      <c r="F55" s="5">
        <f>IF(DAY(NovSun1)=1,IF(AND(YEAR(NovSun1+11)=CalendarYear,MONTH(NovSun1+11)=11),NovSun1+11,""),IF(AND(YEAR(NovSun1+18)=CalendarYear,MONTH(NovSun1+18)=11),NovSun1+18,""))</f>
        <v>44153</v>
      </c>
      <c r="G55" s="27">
        <f>IF(DAY(NovSun1)=1,IF(AND(YEAR(NovSun1+12)=CalendarYear,MONTH(NovSun1+12)=11),NovSun1+12,""),IF(AND(YEAR(NovSun1+19)=CalendarYear,MONTH(NovSun1+19)=11),NovSun1+19,""))</f>
        <v>44154</v>
      </c>
      <c r="H55" s="5">
        <f>IF(DAY(NovSun1)=1,IF(AND(YEAR(NovSun1+13)=CalendarYear,MONTH(NovSun1+13)=11),NovSun1+13,""),IF(AND(YEAR(NovSun1+20)=CalendarYear,MONTH(NovSun1+20)=11),NovSun1+20,""))</f>
        <v>44155</v>
      </c>
      <c r="I55" s="5">
        <f>IF(DAY(NovSun1)=1,IF(AND(YEAR(NovSun1+14)=CalendarYear,MONTH(NovSun1+14)=11),NovSun1+14,""),IF(AND(YEAR(NovSun1+21)=CalendarYear,MONTH(NovSun1+21)=11),NovSun1+21,""))</f>
        <v>44156</v>
      </c>
      <c r="L55" s="7"/>
      <c r="N55" s="37" t="s">
        <v>149</v>
      </c>
    </row>
    <row r="56" spans="1:16" ht="15" customHeight="1" x14ac:dyDescent="0.2">
      <c r="C56" s="5">
        <f>IF(DAY(NovSun1)=1,IF(AND(YEAR(NovSun1+15)=CalendarYear,MONTH(NovSun1+15)=11),NovSun1+15,""),IF(AND(YEAR(NovSun1+22)=CalendarYear,MONTH(NovSun1+22)=11),NovSun1+22,""))</f>
        <v>44157</v>
      </c>
      <c r="D56" s="27">
        <f>IF(DAY(NovSun1)=1,IF(AND(YEAR(NovSun1+16)=CalendarYear,MONTH(NovSun1+16)=11),NovSun1+16,""),IF(AND(YEAR(NovSun1+23)=CalendarYear,MONTH(NovSun1+23)=11),NovSun1+23,""))</f>
        <v>44158</v>
      </c>
      <c r="E56" s="5">
        <f>IF(DAY(NovSun1)=1,IF(AND(YEAR(NovSun1+17)=CalendarYear,MONTH(NovSun1+17)=11),NovSun1+17,""),IF(AND(YEAR(NovSun1+24)=CalendarYear,MONTH(NovSun1+24)=11),NovSun1+24,""))</f>
        <v>44159</v>
      </c>
      <c r="F56" s="5">
        <f>IF(DAY(NovSun1)=1,IF(AND(YEAR(NovSun1+18)=CalendarYear,MONTH(NovSun1+18)=11),NovSun1+18,""),IF(AND(YEAR(NovSun1+25)=CalendarYear,MONTH(NovSun1+25)=11),NovSun1+25,""))</f>
        <v>44160</v>
      </c>
      <c r="G56" s="5">
        <f>IF(DAY(NovSun1)=1,IF(AND(YEAR(NovSun1+19)=CalendarYear,MONTH(NovSun1+19)=11),NovSun1+19,""),IF(AND(YEAR(NovSun1+26)=CalendarYear,MONTH(NovSun1+26)=11),NovSun1+26,""))</f>
        <v>44161</v>
      </c>
      <c r="H56" s="5">
        <f>IF(DAY(NovSun1)=1,IF(AND(YEAR(NovSun1+20)=CalendarYear,MONTH(NovSun1+20)=11),NovSun1+20,""),IF(AND(YEAR(NovSun1+27)=CalendarYear,MONTH(NovSun1+27)=11),NovSun1+27,""))</f>
        <v>44162</v>
      </c>
      <c r="I56" s="5">
        <f>IF(DAY(NovSun1)=1,IF(AND(YEAR(NovSun1+21)=CalendarYear,MONTH(NovSun1+21)=11),NovSun1+21,""),IF(AND(YEAR(NovSun1+28)=CalendarYear,MONTH(NovSun1+28)=11),NovSun1+28,""))</f>
        <v>44163</v>
      </c>
      <c r="L56" s="7"/>
      <c r="N56" s="28" t="s">
        <v>150</v>
      </c>
    </row>
    <row r="57" spans="1:16" ht="15" customHeight="1" x14ac:dyDescent="0.2">
      <c r="C57" s="5">
        <f>IF(DAY(NovSun1)=1,IF(AND(YEAR(NovSun1+22)=CalendarYear,MONTH(NovSun1+22)=11),NovSun1+22,""),IF(AND(YEAR(NovSun1+29)=CalendarYear,MONTH(NovSun1+29)=11),NovSun1+29,""))</f>
        <v>44164</v>
      </c>
      <c r="D57" s="5">
        <f>IF(DAY(NovSun1)=1,IF(AND(YEAR(NovSun1+23)=CalendarYear,MONTH(NovSun1+23)=11),NovSun1+23,""),IF(AND(YEAR(NovSun1+30)=CalendarYear,MONTH(NovSun1+30)=11),NovSun1+30,""))</f>
        <v>44165</v>
      </c>
      <c r="E57" s="5" t="str">
        <f>IF(DAY(NovSun1)=1,IF(AND(YEAR(NovSun1+24)=CalendarYear,MONTH(NovSun1+24)=11),NovSun1+24,""),IF(AND(YEAR(NovSun1+31)=CalendarYear,MONTH(NovSun1+31)=11),NovSun1+31,""))</f>
        <v/>
      </c>
      <c r="F57" s="5" t="str">
        <f>IF(DAY(NovSun1)=1,IF(AND(YEAR(NovSun1+25)=CalendarYear,MONTH(NovSun1+25)=11),NovSun1+25,""),IF(AND(YEAR(NovSun1+32)=CalendarYear,MONTH(NovSun1+32)=11),NovSun1+32,""))</f>
        <v/>
      </c>
      <c r="G57" s="5" t="str">
        <f>IF(DAY(NovSun1)=1,IF(AND(YEAR(NovSun1+26)=CalendarYear,MONTH(NovSun1+26)=11),NovSun1+26,""),IF(AND(YEAR(NovSun1+33)=CalendarYear,MONTH(NovSun1+33)=11),NovSun1+33,""))</f>
        <v/>
      </c>
      <c r="H57" s="5" t="str">
        <f>IF(DAY(NovSun1)=1,IF(AND(YEAR(NovSun1+27)=CalendarYear,MONTH(NovSun1+27)=11),NovSun1+27,""),IF(AND(YEAR(NovSun1+34)=CalendarYear,MONTH(NovSun1+34)=11),NovSun1+34,""))</f>
        <v/>
      </c>
      <c r="I57" s="5" t="str">
        <f>IF(DAY(NovSun1)=1,IF(AND(YEAR(NovSun1+28)=CalendarYear,MONTH(NovSun1+28)=11),NovSun1+28,""),IF(AND(YEAR(NovSun1+35)=CalendarYear,MONTH(NovSun1+35)=11),NovSun1+35,""))</f>
        <v/>
      </c>
      <c r="L57" s="7"/>
      <c r="N57" s="36" t="s">
        <v>151</v>
      </c>
    </row>
    <row r="58" spans="1:16" ht="15" customHeight="1" x14ac:dyDescent="0.2">
      <c r="L58" s="7"/>
      <c r="N58" s="28" t="s">
        <v>152</v>
      </c>
    </row>
    <row r="59" spans="1:16" ht="15" customHeight="1" x14ac:dyDescent="0.2">
      <c r="L59" s="7"/>
      <c r="N59" s="28" t="s">
        <v>148</v>
      </c>
    </row>
    <row r="60" spans="1:16" ht="15" customHeight="1" x14ac:dyDescent="0.2">
      <c r="L60" s="7"/>
      <c r="N60" s="33" t="s">
        <v>153</v>
      </c>
    </row>
    <row r="61" spans="1:16" ht="15" customHeight="1" x14ac:dyDescent="0.2">
      <c r="L61" s="7"/>
      <c r="N61" s="29" t="s">
        <v>154</v>
      </c>
    </row>
    <row r="62" spans="1:16" ht="15" customHeight="1" x14ac:dyDescent="0.2">
      <c r="L62" s="7"/>
      <c r="N62" s="33" t="s">
        <v>155</v>
      </c>
    </row>
    <row r="63" spans="1:16" ht="15" customHeight="1" x14ac:dyDescent="0.2">
      <c r="L63" s="7"/>
      <c r="N63" s="30" t="s">
        <v>156</v>
      </c>
    </row>
    <row r="64" spans="1:16" ht="15" customHeight="1" x14ac:dyDescent="0.2">
      <c r="L64" s="7"/>
      <c r="N64" s="37" t="s">
        <v>157</v>
      </c>
    </row>
    <row r="65" spans="12:14" ht="15" customHeight="1" x14ac:dyDescent="0.2">
      <c r="L65" s="7"/>
      <c r="N65" s="29" t="s">
        <v>158</v>
      </c>
    </row>
    <row r="66" spans="12:14" ht="15" customHeight="1" x14ac:dyDescent="0.2">
      <c r="L66" s="7"/>
      <c r="N66" s="36" t="s">
        <v>159</v>
      </c>
    </row>
    <row r="67" spans="12:14" ht="15" customHeight="1" x14ac:dyDescent="0.2">
      <c r="L67" s="7"/>
      <c r="N67" s="28" t="s">
        <v>146</v>
      </c>
    </row>
    <row r="68" spans="12:14" ht="15" customHeight="1" x14ac:dyDescent="0.2">
      <c r="L68" s="7"/>
      <c r="N68" s="33" t="s">
        <v>160</v>
      </c>
    </row>
    <row r="69" spans="12:14" ht="15" customHeight="1" x14ac:dyDescent="0.2">
      <c r="L69" s="7"/>
      <c r="N69" s="30" t="s">
        <v>158</v>
      </c>
    </row>
    <row r="70" spans="12:14" ht="15" customHeight="1" x14ac:dyDescent="0.2">
      <c r="N70" s="37"/>
    </row>
    <row r="71" spans="12:14" ht="15" customHeight="1" x14ac:dyDescent="0.2">
      <c r="N71" s="23" t="s">
        <v>44</v>
      </c>
    </row>
    <row r="72" spans="12:14" ht="15" customHeight="1" x14ac:dyDescent="0.2">
      <c r="N72" s="24" t="s">
        <v>45</v>
      </c>
    </row>
    <row r="73" spans="12:14" ht="15" customHeight="1" x14ac:dyDescent="0.2">
      <c r="N73" s="24" t="s">
        <v>46</v>
      </c>
    </row>
    <row r="74" spans="12:14" ht="15" customHeight="1" x14ac:dyDescent="0.2">
      <c r="N74" s="24" t="s">
        <v>47</v>
      </c>
    </row>
    <row r="75" spans="12:14" ht="15" customHeight="1" x14ac:dyDescent="0.2">
      <c r="N75" s="24" t="s">
        <v>48</v>
      </c>
    </row>
    <row r="76" spans="12:14" ht="36" customHeight="1" x14ac:dyDescent="0.2">
      <c r="N76" s="24" t="s">
        <v>49</v>
      </c>
    </row>
    <row r="77" spans="12:14" ht="12" x14ac:dyDescent="0.2">
      <c r="N77" s="25"/>
    </row>
    <row r="78" spans="12:14" x14ac:dyDescent="0.2">
      <c r="N78" s="45" t="s">
        <v>28</v>
      </c>
    </row>
    <row r="79" spans="12:14" x14ac:dyDescent="0.2">
      <c r="N79" s="45"/>
    </row>
    <row r="80" spans="12:14" x14ac:dyDescent="0.2">
      <c r="N80" s="45"/>
    </row>
    <row r="81" spans="14:14" ht="16.5" customHeight="1" x14ac:dyDescent="0.2">
      <c r="N81" s="45"/>
    </row>
    <row r="82" spans="14:14" ht="16.5" customHeight="1" x14ac:dyDescent="0.2">
      <c r="N82" s="45"/>
    </row>
    <row r="83" spans="14:14" ht="16.5" customHeight="1" x14ac:dyDescent="0.2">
      <c r="N83" s="26"/>
    </row>
    <row r="84" spans="14:14" ht="16.5" customHeight="1" x14ac:dyDescent="0.2">
      <c r="N84" s="26"/>
    </row>
    <row r="85" spans="14:14" ht="16.5" customHeight="1" x14ac:dyDescent="0.2"/>
    <row r="86" spans="14:14" ht="36" customHeight="1" x14ac:dyDescent="0.2"/>
  </sheetData>
  <mergeCells count="6">
    <mergeCell ref="C1:F1"/>
    <mergeCell ref="C17:I17"/>
    <mergeCell ref="C51:I51"/>
    <mergeCell ref="C25:I25"/>
    <mergeCell ref="N78:N82"/>
    <mergeCell ref="C3:I3"/>
  </mergeCells>
  <phoneticPr fontId="2" type="noConversion"/>
  <dataValidations count="1">
    <dataValidation allowBlank="1" showInputMessage="1" showErrorMessage="1" errorTitle="Invalid Year" error="Enter a year from 1900 to 9999, or use the scroll bar to find a year." sqref="C1" xr:uid="{E010EC68-22FC-4697-A033-71713329D241}"/>
  </dataValidations>
  <hyperlinks>
    <hyperlink ref="N12" r:id="rId1" xr:uid="{100E8218-9049-43EC-B2EF-FCB5C85D151B}"/>
    <hyperlink ref="N14" r:id="rId2" xr:uid="{7F7EE599-ED3E-47FC-A540-51BA9FF374C1}"/>
    <hyperlink ref="F7" r:id="rId3" display="https://www.youtube.com/watch?v=7ELsXSu62rY" xr:uid="{5D2F9FD6-17AE-4E96-8230-402AC4F607A6}"/>
    <hyperlink ref="G7" r:id="rId4" display="https://www.youtube.com/watch?v=7ELsXSu62rY" xr:uid="{5496D9DE-441D-4AD7-83DA-E910FBB86734}"/>
  </hyperlinks>
  <printOptions horizontalCentered="1" verticalCentered="1"/>
  <pageMargins left="0.5" right="0.5" top="0.5" bottom="0.5" header="0.3" footer="0.3"/>
  <pageSetup scale="77"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3073" r:id="rId8" name="Spinner">
              <controlPr defaultSize="0" print="0" autoPict="0" altText="Use the spinner button to change calendar year or enter year in cell C1">
                <anchor moveWithCells="1">
                  <from>
                    <xdr:col>1</xdr:col>
                    <xdr:colOff>114300</xdr:colOff>
                    <xdr:row>0</xdr:row>
                    <xdr:rowOff>38100</xdr:rowOff>
                  </from>
                  <to>
                    <xdr:col>1</xdr:col>
                    <xdr:colOff>266700</xdr:colOff>
                    <xdr:row>0</xdr:row>
                    <xdr:rowOff>342900</xdr:rowOff>
                  </to>
                </anchor>
              </controlPr>
            </control>
          </mc:Choice>
        </mc:AlternateContent>
      </controls>
    </mc:Choice>
  </mc:AlternateContent>
  <tableParts count="1">
    <tablePart r:id="rId9"/>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AJ109"/>
  <sheetViews>
    <sheetView showGridLines="0" tabSelected="1" zoomScaleNormal="100" workbookViewId="0">
      <selection activeCell="O25" sqref="O25"/>
    </sheetView>
  </sheetViews>
  <sheetFormatPr defaultColWidth="9.5" defaultRowHeight="11.25" x14ac:dyDescent="0.2"/>
  <cols>
    <col min="1" max="1" width="2.5" style="18" customWidth="1"/>
    <col min="2" max="2" width="5.1640625" style="1" customWidth="1"/>
    <col min="3" max="9" width="8.33203125" style="1" customWidth="1"/>
    <col min="10" max="10" width="5.6640625" style="1" customWidth="1"/>
    <col min="11" max="11" width="5.5" style="1" customWidth="1"/>
    <col min="12" max="12" width="1.1640625" style="1" customWidth="1"/>
    <col min="13" max="13" width="0.83203125" style="1" customWidth="1"/>
    <col min="14" max="14" width="1" customWidth="1"/>
    <col min="15" max="15" width="95.33203125" style="22" customWidth="1"/>
    <col min="16" max="16" width="6" style="1" customWidth="1"/>
    <col min="17" max="17" width="8.1640625" style="1" customWidth="1"/>
    <col min="18" max="18" width="2.83203125" style="1" customWidth="1"/>
    <col min="19" max="37" width="9.33203125" style="1" customWidth="1"/>
    <col min="38" max="38" width="9.5" style="1" customWidth="1"/>
    <col min="39" max="16384" width="9.5" style="1"/>
  </cols>
  <sheetData>
    <row r="1" spans="1:36" ht="30" customHeight="1" x14ac:dyDescent="0.2">
      <c r="A1" s="16" t="s">
        <v>18</v>
      </c>
      <c r="B1" s="11"/>
      <c r="C1" s="43">
        <v>2021</v>
      </c>
      <c r="D1" s="43"/>
      <c r="E1" s="43"/>
      <c r="F1" s="43"/>
      <c r="G1" s="12"/>
      <c r="H1" s="13"/>
      <c r="I1" s="13"/>
      <c r="J1" s="13"/>
      <c r="K1" s="13"/>
      <c r="L1" s="13"/>
      <c r="M1" s="11"/>
      <c r="N1" s="14"/>
      <c r="O1" s="21" t="s">
        <v>37</v>
      </c>
      <c r="P1" s="11"/>
      <c r="Q1" s="11"/>
      <c r="R1"/>
      <c r="S1"/>
      <c r="T1"/>
      <c r="U1"/>
    </row>
    <row r="2" spans="1:36" ht="15" customHeight="1" x14ac:dyDescent="0.2">
      <c r="A2" s="17" t="s">
        <v>19</v>
      </c>
      <c r="B2" s="20" t="s">
        <v>17</v>
      </c>
      <c r="C2" s="20"/>
      <c r="D2" s="20"/>
      <c r="E2" s="20"/>
      <c r="F2" s="20"/>
      <c r="G2" s="20"/>
      <c r="H2" s="20"/>
      <c r="I2" s="20"/>
      <c r="J2" s="20"/>
      <c r="K2" s="2"/>
      <c r="L2" s="7"/>
      <c r="O2" s="29"/>
    </row>
    <row r="3" spans="1:36" ht="15" customHeight="1" x14ac:dyDescent="0.25">
      <c r="A3" s="18" t="s">
        <v>20</v>
      </c>
      <c r="B3" s="2"/>
      <c r="C3" s="44" t="s">
        <v>0</v>
      </c>
      <c r="D3" s="44"/>
      <c r="E3" s="44"/>
      <c r="F3" s="44"/>
      <c r="G3" s="44"/>
      <c r="H3" s="44"/>
      <c r="I3" s="44"/>
      <c r="J3" s="6"/>
      <c r="K3" s="40"/>
      <c r="L3" s="8"/>
      <c r="O3" s="33" t="s">
        <v>104</v>
      </c>
      <c r="P3" s="19"/>
      <c r="Q3" s="19"/>
      <c r="R3" s="2"/>
      <c r="S3" s="2"/>
      <c r="T3" s="2"/>
      <c r="U3" s="2"/>
      <c r="V3" s="2"/>
      <c r="W3" s="2"/>
      <c r="X3" s="2"/>
      <c r="Y3" s="2"/>
      <c r="Z3" s="2"/>
      <c r="AA3" s="2"/>
      <c r="AB3" s="2"/>
      <c r="AC3" s="2"/>
      <c r="AD3" s="2"/>
      <c r="AE3" s="2"/>
      <c r="AF3" s="2"/>
      <c r="AG3" s="2"/>
      <c r="AH3" s="2"/>
      <c r="AI3" s="2"/>
      <c r="AJ3" s="2"/>
    </row>
    <row r="4" spans="1:36" ht="15" customHeight="1" x14ac:dyDescent="0.2">
      <c r="A4" s="17" t="s">
        <v>29</v>
      </c>
      <c r="B4" s="2"/>
      <c r="C4" s="15" t="s">
        <v>10</v>
      </c>
      <c r="D4" s="15" t="s">
        <v>11</v>
      </c>
      <c r="E4" s="15" t="s">
        <v>12</v>
      </c>
      <c r="F4" s="15" t="s">
        <v>13</v>
      </c>
      <c r="G4" s="15" t="s">
        <v>16</v>
      </c>
      <c r="H4" s="15" t="s">
        <v>14</v>
      </c>
      <c r="I4" s="15" t="s">
        <v>15</v>
      </c>
      <c r="J4" s="4"/>
      <c r="K4" s="5"/>
      <c r="L4" s="7"/>
      <c r="O4" s="29" t="s">
        <v>78</v>
      </c>
      <c r="P4" s="19"/>
      <c r="Q4" s="19"/>
      <c r="T4" s="2"/>
      <c r="AB4" s="2"/>
      <c r="AJ4" s="2"/>
    </row>
    <row r="5" spans="1:36" ht="15" customHeight="1" x14ac:dyDescent="0.2">
      <c r="A5" s="17"/>
      <c r="B5" s="2"/>
      <c r="C5" s="5" t="str">
        <f>IF(DAY(JanSun1)=1,"",IF(AND(YEAR(JanSun1+1)=CalendarYear,MONTH(JanSun1+1)=1),JanSun1+1,""))</f>
        <v/>
      </c>
      <c r="D5" s="5" t="str">
        <f>IF(DAY(JanSun1)=1,"",IF(AND(YEAR(JanSun1+2)=CalendarYear,MONTH(JanSun1+2)=1),JanSun1+2,""))</f>
        <v/>
      </c>
      <c r="E5" s="5" t="str">
        <f>IF(DAY(JanSun1)=1,"",IF(AND(YEAR(JanSun1+3)=CalendarYear,MONTH(JanSun1+3)=1),JanSun1+3,""))</f>
        <v/>
      </c>
      <c r="F5" s="5" t="str">
        <f>IF(DAY(JanSun1)=1,"",IF(AND(YEAR(JanSun1+4)=CalendarYear,MONTH(JanSun1+4)=1),JanSun1+4,""))</f>
        <v/>
      </c>
      <c r="G5" s="5" t="str">
        <f>IF(DAY(JanSun1)=1,"",IF(AND(YEAR(JanSun1+5)=CalendarYear,MONTH(JanSun1+5)=1),JanSun1+5,""))</f>
        <v/>
      </c>
      <c r="H5" s="5">
        <f>IF(DAY(JanSun1)=1,"",IF(AND(YEAR(JanSun1+6)=CalendarYear,MONTH(JanSun1+6)=1),JanSun1+6,""))</f>
        <v>44197</v>
      </c>
      <c r="I5" s="5">
        <f>IF(DAY(JanSun1)=1,IF(AND(YEAR(JanSun1)=CalendarYear,MONTH(JanSun1)=1),JanSun1,""),IF(AND(YEAR(JanSun1+7)=CalendarYear,MONTH(JanSun1+7)=1),JanSun1+7,""))</f>
        <v>44198</v>
      </c>
      <c r="J5" s="5"/>
      <c r="K5" s="5"/>
      <c r="L5" s="7"/>
      <c r="O5" s="29"/>
      <c r="P5" s="19"/>
      <c r="Q5" s="19"/>
      <c r="T5" s="2"/>
      <c r="AB5" s="2"/>
      <c r="AJ5" s="2"/>
    </row>
    <row r="6" spans="1:36" ht="15" customHeight="1" x14ac:dyDescent="0.2">
      <c r="A6" s="17"/>
      <c r="B6" s="2"/>
      <c r="C6" s="5">
        <f>IF(DAY(JanSun1)=1,IF(AND(YEAR(JanSun1+1)=CalendarYear,MONTH(JanSun1+1)=1),JanSun1+1,""),IF(AND(YEAR(JanSun1+8)=CalendarYear,MONTH(JanSun1+8)=1),JanSun1+8,""))</f>
        <v>44199</v>
      </c>
      <c r="D6" s="5">
        <f>IF(DAY(JanSun1)=1,IF(AND(YEAR(JanSun1+2)=CalendarYear,MONTH(JanSun1+2)=1),JanSun1+2,""),IF(AND(YEAR(JanSun1+9)=CalendarYear,MONTH(JanSun1+9)=1),JanSun1+9,""))</f>
        <v>44200</v>
      </c>
      <c r="E6" s="5">
        <f>IF(DAY(JanSun1)=1,IF(AND(YEAR(JanSun1+3)=CalendarYear,MONTH(JanSun1+3)=1),JanSun1+3,""),IF(AND(YEAR(JanSun1+10)=CalendarYear,MONTH(JanSun1+10)=1),JanSun1+10,""))</f>
        <v>44201</v>
      </c>
      <c r="F6" s="5">
        <f>IF(DAY(JanSun1)=1,IF(AND(YEAR(JanSun1+4)=CalendarYear,MONTH(JanSun1+4)=1),JanSun1+4,""),IF(AND(YEAR(JanSun1+11)=CalendarYear,MONTH(JanSun1+11)=1),JanSun1+11,""))</f>
        <v>44202</v>
      </c>
      <c r="G6" s="5">
        <f>IF(DAY(JanSun1)=1,IF(AND(YEAR(JanSun1+5)=CalendarYear,MONTH(JanSun1+5)=1),JanSun1+5,""),IF(AND(YEAR(JanSun1+12)=CalendarYear,MONTH(JanSun1+12)=1),JanSun1+12,""))</f>
        <v>44203</v>
      </c>
      <c r="H6" s="5">
        <f>IF(DAY(JanSun1)=1,IF(AND(YEAR(JanSun1+6)=CalendarYear,MONTH(JanSun1+6)=1),JanSun1+6,""),IF(AND(YEAR(JanSun1+13)=CalendarYear,MONTH(JanSun1+13)=1),JanSun1+13,""))</f>
        <v>44204</v>
      </c>
      <c r="I6" s="5">
        <f>IF(DAY(JanSun1)=1,IF(AND(YEAR(JanSun1+7)=CalendarYear,MONTH(JanSun1+7)=1),JanSun1+7,""),IF(AND(YEAR(JanSun1+14)=CalendarYear,MONTH(JanSun1+14)=1),JanSun1+14,""))</f>
        <v>44205</v>
      </c>
      <c r="J6" s="5"/>
      <c r="K6" s="5"/>
      <c r="L6" s="7"/>
      <c r="O6" s="29"/>
      <c r="P6" s="19"/>
      <c r="Q6" s="19"/>
      <c r="T6" s="2"/>
      <c r="AB6" s="2"/>
      <c r="AJ6" s="2"/>
    </row>
    <row r="7" spans="1:36" ht="15" customHeight="1" x14ac:dyDescent="0.2">
      <c r="B7" s="2"/>
      <c r="C7" s="5">
        <f>IF(DAY(JanSun1)=1,IF(AND(YEAR(JanSun1+8)=CalendarYear,MONTH(JanSun1+8)=1),JanSun1+8,""),IF(AND(YEAR(JanSun1+15)=CalendarYear,MONTH(JanSun1+15)=1),JanSun1+15,""))</f>
        <v>44206</v>
      </c>
      <c r="D7" s="5">
        <f>IF(DAY(JanSun1)=1,IF(AND(YEAR(JanSun1+9)=CalendarYear,MONTH(JanSun1+9)=1),JanSun1+9,""),IF(AND(YEAR(JanSun1+16)=CalendarYear,MONTH(JanSun1+16)=1),JanSun1+16,""))</f>
        <v>44207</v>
      </c>
      <c r="E7" s="5">
        <f>IF(DAY(JanSun1)=1,IF(AND(YEAR(JanSun1+10)=CalendarYear,MONTH(JanSun1+10)=1),JanSun1+10,""),IF(AND(YEAR(JanSun1+17)=CalendarYear,MONTH(JanSun1+17)=1),JanSun1+17,""))</f>
        <v>44208</v>
      </c>
      <c r="F7" s="5">
        <f>IF(DAY(JanSun1)=1,IF(AND(YEAR(JanSun1+11)=CalendarYear,MONTH(JanSun1+11)=1),JanSun1+11,""),IF(AND(YEAR(JanSun1+18)=CalendarYear,MONTH(JanSun1+18)=1),JanSun1+18,""))</f>
        <v>44209</v>
      </c>
      <c r="G7" s="5">
        <f>IF(DAY(JanSun1)=1,IF(AND(YEAR(JanSun1+12)=CalendarYear,MONTH(JanSun1+12)=1),JanSun1+12,""),IF(AND(YEAR(JanSun1+19)=CalendarYear,MONTH(JanSun1+19)=1),JanSun1+19,""))</f>
        <v>44210</v>
      </c>
      <c r="H7" s="5">
        <f>IF(DAY(JanSun1)=1,IF(AND(YEAR(JanSun1+13)=CalendarYear,MONTH(JanSun1+13)=1),JanSun1+13,""),IF(AND(YEAR(JanSun1+20)=CalendarYear,MONTH(JanSun1+20)=1),JanSun1+20,""))</f>
        <v>44211</v>
      </c>
      <c r="I7" s="5">
        <f>IF(DAY(JanSun1)=1,IF(AND(YEAR(JanSun1+14)=CalendarYear,MONTH(JanSun1+14)=1),JanSun1+14,""),IF(AND(YEAR(JanSun1+21)=CalendarYear,MONTH(JanSun1+21)=1),JanSun1+21,""))</f>
        <v>44212</v>
      </c>
      <c r="J7" s="5"/>
      <c r="K7" s="5"/>
      <c r="L7" s="7"/>
      <c r="O7" s="29"/>
      <c r="P7" s="19"/>
      <c r="Q7" s="19"/>
      <c r="T7" s="2"/>
      <c r="AB7" s="2"/>
      <c r="AJ7" s="2"/>
    </row>
    <row r="8" spans="1:36" ht="15" customHeight="1" x14ac:dyDescent="0.2">
      <c r="B8" s="2"/>
      <c r="C8" s="5">
        <f>IF(DAY(JanSun1)=1,IF(AND(YEAR(JanSun1+15)=CalendarYear,MONTH(JanSun1+15)=1),JanSun1+15,""),IF(AND(YEAR(JanSun1+22)=CalendarYear,MONTH(JanSun1+22)=1),JanSun1+22,""))</f>
        <v>44213</v>
      </c>
      <c r="D8" s="5">
        <f>IF(DAY(JanSun1)=1,IF(AND(YEAR(JanSun1+16)=CalendarYear,MONTH(JanSun1+16)=1),JanSun1+16,""),IF(AND(YEAR(JanSun1+23)=CalendarYear,MONTH(JanSun1+23)=1),JanSun1+23,""))</f>
        <v>44214</v>
      </c>
      <c r="E8" s="5">
        <f>IF(DAY(JanSun1)=1,IF(AND(YEAR(JanSun1+17)=CalendarYear,MONTH(JanSun1+17)=1),JanSun1+17,""),IF(AND(YEAR(JanSun1+24)=CalendarYear,MONTH(JanSun1+24)=1),JanSun1+24,""))</f>
        <v>44215</v>
      </c>
      <c r="F8" s="5">
        <f>IF(DAY(JanSun1)=1,IF(AND(YEAR(JanSun1+18)=CalendarYear,MONTH(JanSun1+18)=1),JanSun1+18,""),IF(AND(YEAR(JanSun1+25)=CalendarYear,MONTH(JanSun1+25)=1),JanSun1+25,""))</f>
        <v>44216</v>
      </c>
      <c r="G8" s="5">
        <f>IF(DAY(JanSun1)=1,IF(AND(YEAR(JanSun1+19)=CalendarYear,MONTH(JanSun1+19)=1),JanSun1+19,""),IF(AND(YEAR(JanSun1+26)=CalendarYear,MONTH(JanSun1+26)=1),JanSun1+26,""))</f>
        <v>44217</v>
      </c>
      <c r="H8" s="5">
        <f>IF(DAY(JanSun1)=1,IF(AND(YEAR(JanSun1+20)=CalendarYear,MONTH(JanSun1+20)=1),JanSun1+20,""),IF(AND(YEAR(JanSun1+27)=CalendarYear,MONTH(JanSun1+27)=1),JanSun1+27,""))</f>
        <v>44218</v>
      </c>
      <c r="I8" s="5">
        <f>IF(DAY(JanSun1)=1,IF(AND(YEAR(JanSun1+21)=CalendarYear,MONTH(JanSun1+21)=1),JanSun1+21,""),IF(AND(YEAR(JanSun1+28)=CalendarYear,MONTH(JanSun1+28)=1),JanSun1+28,""))</f>
        <v>44219</v>
      </c>
      <c r="J8" s="5"/>
      <c r="K8" s="5"/>
      <c r="L8" s="7"/>
      <c r="O8" s="29"/>
      <c r="P8" s="19"/>
      <c r="Q8" s="19"/>
      <c r="T8" s="2"/>
      <c r="AB8" s="2"/>
      <c r="AJ8" s="2"/>
    </row>
    <row r="9" spans="1:36" ht="15" customHeight="1" x14ac:dyDescent="0.2">
      <c r="B9" s="2"/>
      <c r="C9" s="5">
        <f>IF(DAY(JanSun1)=1,IF(AND(YEAR(JanSun1+22)=CalendarYear,MONTH(JanSun1+22)=1),JanSun1+22,""),IF(AND(YEAR(JanSun1+29)=CalendarYear,MONTH(JanSun1+29)=1),JanSun1+29,""))</f>
        <v>44220</v>
      </c>
      <c r="D9" s="27">
        <f>IF(DAY(JanSun1)=1,IF(AND(YEAR(JanSun1+23)=CalendarYear,MONTH(JanSun1+23)=1),JanSun1+23,""),IF(AND(YEAR(JanSun1+30)=CalendarYear,MONTH(JanSun1+30)=1),JanSun1+30,""))</f>
        <v>44221</v>
      </c>
      <c r="E9" s="5">
        <f>IF(DAY(JanSun1)=1,IF(AND(YEAR(JanSun1+24)=CalendarYear,MONTH(JanSun1+24)=1),JanSun1+24,""),IF(AND(YEAR(JanSun1+31)=CalendarYear,MONTH(JanSun1+31)=1),JanSun1+31,""))</f>
        <v>44222</v>
      </c>
      <c r="F9" s="5">
        <f>IF(DAY(JanSun1)=1,IF(AND(YEAR(JanSun1+25)=CalendarYear,MONTH(JanSun1+25)=1),JanSun1+25,""),IF(AND(YEAR(JanSun1+32)=CalendarYear,MONTH(JanSun1+32)=1),JanSun1+32,""))</f>
        <v>44223</v>
      </c>
      <c r="G9" s="5">
        <f>IF(DAY(JanSun1)=1,IF(AND(YEAR(JanSun1+26)=CalendarYear,MONTH(JanSun1+26)=1),JanSun1+26,""),IF(AND(YEAR(JanSun1+33)=CalendarYear,MONTH(JanSun1+33)=1),JanSun1+33,""))</f>
        <v>44224</v>
      </c>
      <c r="H9" s="5">
        <f>IF(DAY(JanSun1)=1,IF(AND(YEAR(JanSun1+27)=CalendarYear,MONTH(JanSun1+27)=1),JanSun1+27,""),IF(AND(YEAR(JanSun1+34)=CalendarYear,MONTH(JanSun1+34)=1),JanSun1+34,""))</f>
        <v>44225</v>
      </c>
      <c r="I9" s="5">
        <f>IF(DAY(JanSun1)=1,IF(AND(YEAR(JanSun1+28)=CalendarYear,MONTH(JanSun1+28)=1),JanSun1+28,""),IF(AND(YEAR(JanSun1+35)=CalendarYear,MONTH(JanSun1+35)=1),JanSun1+35,""))</f>
        <v>44226</v>
      </c>
      <c r="J9" s="5"/>
      <c r="K9" s="5"/>
      <c r="L9" s="7"/>
      <c r="O9" s="29"/>
      <c r="P9" s="19"/>
      <c r="Q9" s="19"/>
      <c r="T9" s="2"/>
      <c r="AB9" s="2"/>
      <c r="AJ9" s="2"/>
    </row>
    <row r="10" spans="1:36" ht="15" customHeight="1" x14ac:dyDescent="0.2">
      <c r="B10" s="2"/>
      <c r="C10" s="5">
        <f>IF(DAY(JanSun1)=1,IF(AND(YEAR(JanSun1+29)=CalendarYear,MONTH(JanSun1+29)=1),JanSun1+29,""),IF(AND(YEAR(JanSun1+36)=CalendarYear,MONTH(JanSun1+36)=1),JanSun1+36,""))</f>
        <v>44227</v>
      </c>
      <c r="D10" s="5" t="str">
        <f>IF(DAY(JanSun1)=1,IF(AND(YEAR(JanSun1+30)=CalendarYear,MONTH(JanSun1+30)=1),JanSun1+30,""),IF(AND(YEAR(JanSun1+37)=CalendarYear,MONTH(JanSun1+37)=1),JanSun1+37,""))</f>
        <v/>
      </c>
      <c r="E10" s="5" t="str">
        <f>IF(DAY(JanSun1)=1,IF(AND(YEAR(JanSun1+31)=CalendarYear,MONTH(JanSun1+31)=1),JanSun1+31,""),IF(AND(YEAR(JanSun1+38)=CalendarYear,MONTH(JanSun1+38)=1),JanSun1+38,""))</f>
        <v/>
      </c>
      <c r="F10" s="5" t="str">
        <f>IF(DAY(JanSun1)=1,IF(AND(YEAR(JanSun1+32)=CalendarYear,MONTH(JanSun1+32)=1),JanSun1+32,""),IF(AND(YEAR(JanSun1+39)=CalendarYear,MONTH(JanSun1+39)=1),JanSun1+39,""))</f>
        <v/>
      </c>
      <c r="G10" s="5" t="str">
        <f>IF(DAY(JanSun1)=1,IF(AND(YEAR(JanSun1+33)=CalendarYear,MONTH(JanSun1+33)=1),JanSun1+33,""),IF(AND(YEAR(JanSun1+40)=CalendarYear,MONTH(JanSun1+40)=1),JanSun1+40,""))</f>
        <v/>
      </c>
      <c r="H10" s="5" t="str">
        <f>IF(DAY(JanSun1)=1,IF(AND(YEAR(JanSun1+34)=CalendarYear,MONTH(JanSun1+34)=1),JanSun1+34,""),IF(AND(YEAR(JanSun1+41)=CalendarYear,MONTH(JanSun1+41)=1),JanSun1+41,""))</f>
        <v/>
      </c>
      <c r="I10" s="5" t="str">
        <f>IF(DAY(JanSun1)=1,IF(AND(YEAR(JanSun1+35)=CalendarYear,MONTH(JanSun1+35)=1),JanSun1+35,""),IF(AND(YEAR(JanSun1+42)=CalendarYear,MONTH(JanSun1+42)=1),JanSun1+42,""))</f>
        <v/>
      </c>
      <c r="J10" s="5"/>
      <c r="K10" s="5"/>
      <c r="L10" s="7"/>
      <c r="O10" s="29"/>
      <c r="P10" s="19"/>
      <c r="Q10" s="19"/>
      <c r="T10" s="2"/>
      <c r="AB10" s="2"/>
      <c r="AJ10" s="2"/>
    </row>
    <row r="11" spans="1:36" ht="15" customHeight="1" x14ac:dyDescent="0.2">
      <c r="B11" s="2"/>
      <c r="C11" s="5"/>
      <c r="D11" s="5"/>
      <c r="E11" s="5"/>
      <c r="F11" s="5"/>
      <c r="G11" s="5"/>
      <c r="H11" s="5"/>
      <c r="I11" s="5"/>
      <c r="J11" s="5"/>
      <c r="K11" s="5"/>
      <c r="L11" s="7"/>
      <c r="O11" s="29"/>
      <c r="P11" s="19"/>
      <c r="Q11" s="19"/>
      <c r="T11" s="2"/>
      <c r="AB11" s="2"/>
      <c r="AJ11" s="2"/>
    </row>
    <row r="12" spans="1:36" ht="15" customHeight="1" x14ac:dyDescent="0.2">
      <c r="B12" s="2"/>
      <c r="C12" s="46" t="s">
        <v>1</v>
      </c>
      <c r="D12" s="46"/>
      <c r="E12" s="46"/>
      <c r="F12" s="46"/>
      <c r="G12" s="46"/>
      <c r="H12" s="46"/>
      <c r="I12" s="46"/>
      <c r="J12" s="5"/>
      <c r="K12" s="5"/>
      <c r="L12" s="7"/>
      <c r="O12" s="33" t="s">
        <v>103</v>
      </c>
      <c r="P12" s="19"/>
      <c r="Q12" s="19"/>
      <c r="T12" s="2"/>
      <c r="AB12" s="2"/>
      <c r="AJ12" s="2"/>
    </row>
    <row r="13" spans="1:36" ht="15" customHeight="1" x14ac:dyDescent="0.2">
      <c r="B13" s="2"/>
      <c r="C13" s="15" t="s">
        <v>10</v>
      </c>
      <c r="D13" s="15" t="s">
        <v>11</v>
      </c>
      <c r="E13" s="15" t="s">
        <v>12</v>
      </c>
      <c r="F13" s="15" t="s">
        <v>13</v>
      </c>
      <c r="G13" s="15" t="s">
        <v>16</v>
      </c>
      <c r="H13" s="15" t="s">
        <v>14</v>
      </c>
      <c r="I13" s="15" t="s">
        <v>15</v>
      </c>
      <c r="J13" s="5"/>
      <c r="K13" s="39"/>
      <c r="L13" s="7"/>
      <c r="O13" s="29" t="s">
        <v>125</v>
      </c>
      <c r="P13" s="19"/>
      <c r="Q13" s="19"/>
      <c r="T13" s="2"/>
      <c r="AB13" s="2"/>
      <c r="AJ13" s="2"/>
    </row>
    <row r="14" spans="1:36" ht="15" customHeight="1" x14ac:dyDescent="0.2">
      <c r="B14" s="2"/>
      <c r="C14" s="5" t="str">
        <f>IF(DAY(FebSun1)=1,"",IF(AND(YEAR(FebSun1+1)=CalendarYear,MONTH(FebSun1+1)=2),FebSun1+1,""))</f>
        <v/>
      </c>
      <c r="D14" s="27">
        <f>IF(DAY(FebSun1)=1,"",IF(AND(YEAR(FebSun1+2)=CalendarYear,MONTH(FebSun1+2)=2),FebSun1+2,""))</f>
        <v>44228</v>
      </c>
      <c r="E14" s="5">
        <f>IF(DAY(FebSun1)=1,"",IF(AND(YEAR(FebSun1+3)=CalendarYear,MONTH(FebSun1+3)=2),FebSun1+3,""))</f>
        <v>44229</v>
      </c>
      <c r="F14" s="47">
        <f>IF(DAY(FebSun1)=1,"",IF(AND(YEAR(FebSun1+4)=CalendarYear,MONTH(FebSun1+4)=2),FebSun1+4,""))</f>
        <v>44230</v>
      </c>
      <c r="G14" s="5">
        <f>IF(DAY(FebSun1)=1,"",IF(AND(YEAR(FebSun1+5)=CalendarYear,MONTH(FebSun1+5)=2),FebSun1+5,""))</f>
        <v>44231</v>
      </c>
      <c r="H14" s="5">
        <f>IF(DAY(FebSun1)=1,"",IF(AND(YEAR(FebSun1+6)=CalendarYear,MONTH(FebSun1+6)=2),FebSun1+6,""))</f>
        <v>44232</v>
      </c>
      <c r="I14" s="5">
        <f>IF(DAY(FebSun1)=1,IF(AND(YEAR(FebSun1)=CalendarYear,MONTH(FebSun1)=2),FebSun1,""),IF(AND(YEAR(FebSun1+7)=CalendarYear,MONTH(FebSun1+7)=2),FebSun1+7,""))</f>
        <v>44233</v>
      </c>
      <c r="J14" s="5"/>
      <c r="K14" s="15"/>
      <c r="L14" s="7"/>
      <c r="O14" s="29" t="s">
        <v>59</v>
      </c>
      <c r="P14" s="19"/>
      <c r="Q14" s="19"/>
      <c r="T14" s="2"/>
      <c r="AB14" s="2"/>
      <c r="AJ14" s="2"/>
    </row>
    <row r="15" spans="1:36" ht="15" customHeight="1" x14ac:dyDescent="0.2">
      <c r="B15" s="2"/>
      <c r="C15" s="5">
        <f>IF(DAY(FebSun1)=1,IF(AND(YEAR(FebSun1+1)=CalendarYear,MONTH(FebSun1+1)=2),FebSun1+1,""),IF(AND(YEAR(FebSun1+8)=CalendarYear,MONTH(FebSun1+8)=2),FebSun1+8,""))</f>
        <v>44234</v>
      </c>
      <c r="D15" s="5">
        <f>IF(DAY(FebSun1)=1,IF(AND(YEAR(FebSun1+2)=CalendarYear,MONTH(FebSun1+2)=2),FebSun1+2,""),IF(AND(YEAR(FebSun1+9)=CalendarYear,MONTH(FebSun1+9)=2),FebSun1+9,""))</f>
        <v>44235</v>
      </c>
      <c r="E15" s="5">
        <f>IF(DAY(FebSun1)=1,IF(AND(YEAR(FebSun1+3)=CalendarYear,MONTH(FebSun1+3)=2),FebSun1+3,""),IF(AND(YEAR(FebSun1+10)=CalendarYear,MONTH(FebSun1+10)=2),FebSun1+10,""))</f>
        <v>44236</v>
      </c>
      <c r="F15" s="5">
        <f>IF(DAY(FebSun1)=1,IF(AND(YEAR(FebSun1+4)=CalendarYear,MONTH(FebSun1+4)=2),FebSun1+4,""),IF(AND(YEAR(FebSun1+11)=CalendarYear,MONTH(FebSun1+11)=2),FebSun1+11,""))</f>
        <v>44237</v>
      </c>
      <c r="G15" s="5">
        <f>IF(DAY(FebSun1)=1,IF(AND(YEAR(FebSun1+5)=CalendarYear,MONTH(FebSun1+5)=2),FebSun1+5,""),IF(AND(YEAR(FebSun1+12)=CalendarYear,MONTH(FebSun1+12)=2),FebSun1+12,""))</f>
        <v>44238</v>
      </c>
      <c r="H15" s="5">
        <f>IF(DAY(FebSun1)=1,IF(AND(YEAR(FebSun1+6)=CalendarYear,MONTH(FebSun1+6)=2),FebSun1+6,""),IF(AND(YEAR(FebSun1+13)=CalendarYear,MONTH(FebSun1+13)=2),FebSun1+13,""))</f>
        <v>44239</v>
      </c>
      <c r="I15" s="5">
        <f>IF(DAY(FebSun1)=1,IF(AND(YEAR(FebSun1+7)=CalendarYear,MONTH(FebSun1+7)=2),FebSun1+7,""),IF(AND(YEAR(FebSun1+14)=CalendarYear,MONTH(FebSun1+14)=2),FebSun1+14,""))</f>
        <v>44240</v>
      </c>
      <c r="J15" s="5"/>
      <c r="K15" s="5"/>
      <c r="L15" s="7"/>
      <c r="O15" s="33" t="s">
        <v>102</v>
      </c>
      <c r="P15" s="19"/>
      <c r="Q15" s="19"/>
      <c r="T15" s="2"/>
      <c r="AB15" s="2"/>
      <c r="AJ15" s="2"/>
    </row>
    <row r="16" spans="1:36" ht="15" customHeight="1" x14ac:dyDescent="0.2">
      <c r="B16" s="2"/>
      <c r="C16" s="5">
        <f>IF(DAY(FebSun1)=1,IF(AND(YEAR(FebSun1+8)=CalendarYear,MONTH(FebSun1+8)=2),FebSun1+8,""),IF(AND(YEAR(FebSun1+15)=CalendarYear,MONTH(FebSun1+15)=2),FebSun1+15,""))</f>
        <v>44241</v>
      </c>
      <c r="D16" s="5">
        <f>IF(DAY(FebSun1)=1,IF(AND(YEAR(FebSun1+9)=CalendarYear,MONTH(FebSun1+9)=2),FebSun1+9,""),IF(AND(YEAR(FebSun1+16)=CalendarYear,MONTH(FebSun1+16)=2),FebSun1+16,""))</f>
        <v>44242</v>
      </c>
      <c r="E16" s="27">
        <f>IF(DAY(FebSun1)=1,IF(AND(YEAR(FebSun1+10)=CalendarYear,MONTH(FebSun1+10)=2),FebSun1+10,""),IF(AND(YEAR(FebSun1+17)=CalendarYear,MONTH(FebSun1+17)=2),FebSun1+17,""))</f>
        <v>44243</v>
      </c>
      <c r="F16" s="5">
        <f>IF(DAY(FebSun1)=1,IF(AND(YEAR(FebSun1+11)=CalendarYear,MONTH(FebSun1+11)=2),FebSun1+11,""),IF(AND(YEAR(FebSun1+18)=CalendarYear,MONTH(FebSun1+18)=2),FebSun1+18,""))</f>
        <v>44244</v>
      </c>
      <c r="G16" s="5">
        <f>IF(DAY(FebSun1)=1,IF(AND(YEAR(FebSun1+12)=CalendarYear,MONTH(FebSun1+12)=2),FebSun1+12,""),IF(AND(YEAR(FebSun1+19)=CalendarYear,MONTH(FebSun1+19)=2),FebSun1+19,""))</f>
        <v>44245</v>
      </c>
      <c r="H16" s="27">
        <f>IF(DAY(FebSun1)=1,IF(AND(YEAR(FebSun1+13)=CalendarYear,MONTH(FebSun1+13)=2),FebSun1+13,""),IF(AND(YEAR(FebSun1+20)=CalendarYear,MONTH(FebSun1+20)=2),FebSun1+20,""))</f>
        <v>44246</v>
      </c>
      <c r="I16" s="5">
        <f>IF(DAY(FebSun1)=1,IF(AND(YEAR(FebSun1+14)=CalendarYear,MONTH(FebSun1+14)=2),FebSun1+14,""),IF(AND(YEAR(FebSun1+21)=CalendarYear,MONTH(FebSun1+21)=2),FebSun1+21,""))</f>
        <v>44247</v>
      </c>
      <c r="J16" s="5"/>
      <c r="K16" s="5"/>
      <c r="L16" s="7"/>
      <c r="O16" s="32" t="s">
        <v>60</v>
      </c>
      <c r="P16" s="19"/>
      <c r="Q16" s="19"/>
      <c r="T16" s="2"/>
      <c r="AB16" s="2"/>
      <c r="AJ16" s="2"/>
    </row>
    <row r="17" spans="1:36" ht="15" customHeight="1" x14ac:dyDescent="0.2">
      <c r="B17" s="2"/>
      <c r="C17" s="5">
        <f>IF(DAY(FebSun1)=1,IF(AND(YEAR(FebSun1+15)=CalendarYear,MONTH(FebSun1+15)=2),FebSun1+15,""),IF(AND(YEAR(FebSun1+22)=CalendarYear,MONTH(FebSun1+22)=2),FebSun1+22,""))</f>
        <v>44248</v>
      </c>
      <c r="D17" s="5">
        <f>IF(DAY(FebSun1)=1,IF(AND(YEAR(FebSun1+16)=CalendarYear,MONTH(FebSun1+16)=2),FebSun1+16,""),IF(AND(YEAR(FebSun1+23)=CalendarYear,MONTH(FebSun1+23)=2),FebSun1+23,""))</f>
        <v>44249</v>
      </c>
      <c r="E17" s="27">
        <f>IF(DAY(FebSun1)=1,IF(AND(YEAR(FebSun1+17)=CalendarYear,MONTH(FebSun1+17)=2),FebSun1+17,""),IF(AND(YEAR(FebSun1+24)=CalendarYear,MONTH(FebSun1+24)=2),FebSun1+24,""))</f>
        <v>44250</v>
      </c>
      <c r="F17" s="5">
        <f>IF(DAY(FebSun1)=1,IF(AND(YEAR(FebSun1+18)=CalendarYear,MONTH(FebSun1+18)=2),FebSun1+18,""),IF(AND(YEAR(FebSun1+25)=CalendarYear,MONTH(FebSun1+25)=2),FebSun1+25,""))</f>
        <v>44251</v>
      </c>
      <c r="G17" s="5">
        <f>IF(DAY(FebSun1)=1,IF(AND(YEAR(FebSun1+19)=CalendarYear,MONTH(FebSun1+19)=2),FebSun1+19,""),IF(AND(YEAR(FebSun1+26)=CalendarYear,MONTH(FebSun1+26)=2),FebSun1+26,""))</f>
        <v>44252</v>
      </c>
      <c r="H17" s="5">
        <f>IF(DAY(FebSun1)=1,IF(AND(YEAR(FebSun1+20)=CalendarYear,MONTH(FebSun1+20)=2),FebSun1+20,""),IF(AND(YEAR(FebSun1+27)=CalendarYear,MONTH(FebSun1+27)=2),FebSun1+27,""))</f>
        <v>44253</v>
      </c>
      <c r="I17" s="5">
        <f>IF(DAY(FebSun1)=1,IF(AND(YEAR(FebSun1+21)=CalendarYear,MONTH(FebSun1+21)=2),FebSun1+21,""),IF(AND(YEAR(FebSun1+28)=CalendarYear,MONTH(FebSun1+28)=2),FebSun1+28,""))</f>
        <v>44254</v>
      </c>
      <c r="J17" s="5"/>
      <c r="K17" s="5"/>
      <c r="L17" s="7"/>
      <c r="O17" s="35" t="s">
        <v>101</v>
      </c>
      <c r="P17" s="19"/>
      <c r="Q17" s="19"/>
      <c r="T17" s="2"/>
      <c r="AB17" s="2"/>
      <c r="AJ17" s="2"/>
    </row>
    <row r="18" spans="1:36" ht="15" customHeight="1" x14ac:dyDescent="0.2">
      <c r="B18" s="2"/>
      <c r="C18" s="5">
        <f>IF(DAY(FebSun1)=1,IF(AND(YEAR(FebSun1+22)=CalendarYear,MONTH(FebSun1+22)=2),FebSun1+22,""),IF(AND(YEAR(FebSun1+29)=CalendarYear,MONTH(FebSun1+29)=2),FebSun1+29,""))</f>
        <v>44255</v>
      </c>
      <c r="D18" s="5" t="str">
        <f>IF(DAY(FebSun1)=1,IF(AND(YEAR(FebSun1+23)=CalendarYear,MONTH(FebSun1+23)=2),FebSun1+23,""),IF(AND(YEAR(FebSun1+30)=CalendarYear,MONTH(FebSun1+30)=2),FebSun1+30,""))</f>
        <v/>
      </c>
      <c r="E18" s="5" t="str">
        <f>IF(DAY(FebSun1)=1,IF(AND(YEAR(FebSun1+24)=CalendarYear,MONTH(FebSun1+24)=2),FebSun1+24,""),IF(AND(YEAR(FebSun1+31)=CalendarYear,MONTH(FebSun1+31)=2),FebSun1+31,""))</f>
        <v/>
      </c>
      <c r="F18" s="5" t="str">
        <f>IF(DAY(FebSun1)=1,IF(AND(YEAR(FebSun1+25)=CalendarYear,MONTH(FebSun1+25)=2),FebSun1+25,""),IF(AND(YEAR(FebSun1+32)=CalendarYear,MONTH(FebSun1+32)=2),FebSun1+32,""))</f>
        <v/>
      </c>
      <c r="G18" s="5" t="str">
        <f>IF(DAY(FebSun1)=1,IF(AND(YEAR(FebSun1+26)=CalendarYear,MONTH(FebSun1+26)=2),FebSun1+26,""),IF(AND(YEAR(FebSun1+33)=CalendarYear,MONTH(FebSun1+33)=2),FebSun1+33,""))</f>
        <v/>
      </c>
      <c r="H18" s="5" t="str">
        <f>IF(DAY(FebSun1)=1,IF(AND(YEAR(FebSun1+27)=CalendarYear,MONTH(FebSun1+27)=2),FebSun1+27,""),IF(AND(YEAR(FebSun1+34)=CalendarYear,MONTH(FebSun1+34)=2),FebSun1+34,""))</f>
        <v/>
      </c>
      <c r="I18" s="5" t="str">
        <f>IF(DAY(FebSun1)=1,IF(AND(YEAR(FebSun1+28)=CalendarYear,MONTH(FebSun1+28)=2),FebSun1+28,""),IF(AND(YEAR(FebSun1+35)=CalendarYear,MONTH(FebSun1+35)=2),FebSun1+35,""))</f>
        <v/>
      </c>
      <c r="J18" s="5"/>
      <c r="K18" s="5"/>
      <c r="L18" s="7"/>
      <c r="O18" s="32" t="s">
        <v>61</v>
      </c>
      <c r="P18" s="19"/>
      <c r="Q18" s="19"/>
      <c r="T18" s="2"/>
      <c r="AB18" s="2"/>
      <c r="AJ18" s="2"/>
    </row>
    <row r="19" spans="1:36" ht="15" customHeight="1" x14ac:dyDescent="0.2">
      <c r="B19" s="2"/>
      <c r="C19" s="5"/>
      <c r="D19" s="5"/>
      <c r="E19" s="5"/>
      <c r="F19" s="5"/>
      <c r="G19" s="5"/>
      <c r="H19" s="5"/>
      <c r="I19" s="5"/>
      <c r="J19" s="5"/>
      <c r="K19" s="5"/>
      <c r="L19" s="7"/>
      <c r="O19" s="35" t="s">
        <v>100</v>
      </c>
      <c r="P19" s="19"/>
      <c r="Q19" s="19"/>
      <c r="T19" s="2"/>
      <c r="AB19" s="2"/>
      <c r="AJ19" s="2"/>
    </row>
    <row r="20" spans="1:36" ht="15" customHeight="1" x14ac:dyDescent="0.2">
      <c r="A20" s="17" t="s">
        <v>21</v>
      </c>
      <c r="C20" s="5"/>
      <c r="D20" s="5"/>
      <c r="E20" s="5"/>
      <c r="F20" s="5"/>
      <c r="G20" s="5"/>
      <c r="H20" s="5"/>
      <c r="I20" s="5"/>
      <c r="J20" s="3"/>
      <c r="K20" s="5"/>
      <c r="L20" s="9"/>
      <c r="O20" s="32" t="s">
        <v>124</v>
      </c>
      <c r="P20" s="19"/>
      <c r="Q20" s="19"/>
      <c r="R20" s="3"/>
      <c r="S20" s="3"/>
      <c r="T20" s="2"/>
      <c r="U20" s="3"/>
      <c r="V20" s="3"/>
      <c r="W20" s="3"/>
      <c r="X20" s="3"/>
      <c r="Y20" s="3"/>
      <c r="Z20" s="3"/>
      <c r="AA20" s="3"/>
      <c r="AB20" s="2"/>
      <c r="AC20" s="3"/>
      <c r="AD20" s="3"/>
      <c r="AE20" s="3"/>
      <c r="AF20" s="3"/>
      <c r="AG20" s="3"/>
      <c r="AH20" s="3"/>
      <c r="AI20" s="3"/>
      <c r="AJ20" s="2"/>
    </row>
    <row r="21" spans="1:36" ht="15" customHeight="1" x14ac:dyDescent="0.25">
      <c r="A21" s="17" t="s">
        <v>30</v>
      </c>
      <c r="B21" s="2"/>
      <c r="C21" s="5"/>
      <c r="D21" s="5"/>
      <c r="E21" s="5"/>
      <c r="F21" s="5"/>
      <c r="G21" s="5"/>
      <c r="H21" s="5"/>
      <c r="I21" s="5"/>
      <c r="J21" s="6"/>
      <c r="L21" s="7"/>
      <c r="O21" s="35" t="s">
        <v>99</v>
      </c>
      <c r="P21" s="19"/>
      <c r="Q21" s="19"/>
      <c r="T21" s="2"/>
      <c r="AB21" s="2"/>
      <c r="AJ21" s="2"/>
    </row>
    <row r="22" spans="1:36" ht="15" customHeight="1" x14ac:dyDescent="0.2">
      <c r="B22" s="2"/>
      <c r="C22" s="5"/>
      <c r="D22" s="5"/>
      <c r="E22" s="5"/>
      <c r="F22" s="5"/>
      <c r="G22" s="5"/>
      <c r="H22" s="5"/>
      <c r="I22" s="5"/>
      <c r="J22" s="4"/>
      <c r="K22" s="39"/>
      <c r="L22" s="7"/>
      <c r="O22" s="32" t="s">
        <v>62</v>
      </c>
      <c r="P22" s="19"/>
      <c r="Q22" s="19"/>
      <c r="T22" s="2"/>
      <c r="AB22" s="2"/>
      <c r="AJ22" s="2"/>
    </row>
    <row r="23" spans="1:36" ht="15" customHeight="1" x14ac:dyDescent="0.2">
      <c r="A23" s="17"/>
      <c r="B23" s="2"/>
      <c r="C23" s="5"/>
      <c r="D23" s="5"/>
      <c r="E23" s="5"/>
      <c r="F23" s="5"/>
      <c r="G23" s="5"/>
      <c r="H23" s="5"/>
      <c r="I23" s="5"/>
      <c r="J23" s="5"/>
      <c r="L23" s="7"/>
      <c r="O23" s="31"/>
      <c r="P23" s="19"/>
      <c r="Q23" s="19"/>
      <c r="T23" s="2"/>
      <c r="AB23" s="2"/>
      <c r="AJ23" s="2"/>
    </row>
    <row r="24" spans="1:36" ht="15" customHeight="1" x14ac:dyDescent="0.2">
      <c r="B24" s="2"/>
      <c r="C24" s="44" t="s">
        <v>2</v>
      </c>
      <c r="D24" s="44"/>
      <c r="E24" s="44"/>
      <c r="F24" s="44"/>
      <c r="G24" s="44"/>
      <c r="H24" s="44"/>
      <c r="I24" s="44"/>
      <c r="J24" s="5"/>
      <c r="K24" s="5"/>
      <c r="L24" s="7"/>
      <c r="O24" s="35" t="s">
        <v>98</v>
      </c>
      <c r="P24" s="19"/>
      <c r="Q24" s="19"/>
      <c r="T24" s="2"/>
      <c r="AB24" s="2"/>
      <c r="AJ24" s="2"/>
    </row>
    <row r="25" spans="1:36" ht="15" customHeight="1" x14ac:dyDescent="0.2">
      <c r="B25" s="2"/>
      <c r="C25" s="15" t="s">
        <v>10</v>
      </c>
      <c r="D25" s="15" t="s">
        <v>11</v>
      </c>
      <c r="E25" s="15" t="s">
        <v>12</v>
      </c>
      <c r="F25" s="15" t="s">
        <v>13</v>
      </c>
      <c r="G25" s="15" t="s">
        <v>16</v>
      </c>
      <c r="H25" s="15" t="s">
        <v>14</v>
      </c>
      <c r="I25" s="15" t="s">
        <v>15</v>
      </c>
      <c r="J25" s="5"/>
      <c r="K25" s="39"/>
      <c r="L25" s="7"/>
      <c r="O25" s="32" t="s">
        <v>63</v>
      </c>
      <c r="P25" s="19"/>
      <c r="Q25" s="19"/>
      <c r="T25" s="2"/>
      <c r="AB25" s="2"/>
      <c r="AJ25" s="2"/>
    </row>
    <row r="26" spans="1:36" ht="15" customHeight="1" x14ac:dyDescent="0.2">
      <c r="B26" s="2"/>
      <c r="C26" s="5" t="str">
        <f>IF(DAY(MarSun1)=1,"",IF(AND(YEAR(MarSun1+1)=CalendarYear,MONTH(MarSun1+1)=3),MarSun1+1,""))</f>
        <v/>
      </c>
      <c r="D26" s="47">
        <f>IF(DAY(MarSun1)=1,"",IF(AND(YEAR(MarSun1+2)=CalendarYear,MONTH(MarSun1+2)=3),MarSun1+2,""))</f>
        <v>44256</v>
      </c>
      <c r="E26" s="27">
        <f>IF(DAY(MarSun1)=1,"",IF(AND(YEAR(MarSun1+3)=CalendarYear,MONTH(MarSun1+3)=3),MarSun1+3,""))</f>
        <v>44257</v>
      </c>
      <c r="F26" s="5">
        <f>IF(DAY(MarSun1)=1,"",IF(AND(YEAR(MarSun1+4)=CalendarYear,MONTH(MarSun1+4)=3),MarSun1+4,""))</f>
        <v>44258</v>
      </c>
      <c r="G26" s="5">
        <f>IF(DAY(MarSun1)=1,"",IF(AND(YEAR(MarSun1+5)=CalendarYear,MONTH(MarSun1+5)=3),MarSun1+5,""))</f>
        <v>44259</v>
      </c>
      <c r="H26" s="5">
        <f>IF(DAY(MarSun1)=1,"",IF(AND(YEAR(MarSun1+6)=CalendarYear,MONTH(MarSun1+6)=3),MarSun1+6,""))</f>
        <v>44260</v>
      </c>
      <c r="I26" s="5">
        <f>IF(DAY(MarSun1)=1,IF(AND(YEAR(MarSun1)=CalendarYear,MONTH(MarSun1)=3),MarSun1,""),IF(AND(YEAR(MarSun1+7)=CalendarYear,MONTH(MarSun1+7)=3),MarSun1+7,""))</f>
        <v>44261</v>
      </c>
      <c r="J26" s="5"/>
      <c r="L26" s="7"/>
      <c r="O26" s="32" t="s">
        <v>64</v>
      </c>
      <c r="P26" s="19"/>
      <c r="Q26" s="19"/>
      <c r="T26" s="2"/>
      <c r="AB26" s="2"/>
      <c r="AJ26" s="2"/>
    </row>
    <row r="27" spans="1:36" ht="15" customHeight="1" x14ac:dyDescent="0.2">
      <c r="B27" s="2"/>
      <c r="C27" s="5">
        <f>IF(DAY(MarSun1)=1,IF(AND(YEAR(MarSun1+1)=CalendarYear,MONTH(MarSun1+1)=3),MarSun1+1,""),IF(AND(YEAR(MarSun1+8)=CalendarYear,MONTH(MarSun1+8)=3),MarSun1+8,""))</f>
        <v>44262</v>
      </c>
      <c r="D27" s="5">
        <f>IF(DAY(MarSun1)=1,IF(AND(YEAR(MarSun1+2)=CalendarYear,MONTH(MarSun1+2)=3),MarSun1+2,""),IF(AND(YEAR(MarSun1+9)=CalendarYear,MONTH(MarSun1+9)=3),MarSun1+9,""))</f>
        <v>44263</v>
      </c>
      <c r="E27" s="5">
        <f>IF(DAY(MarSun1)=1,IF(AND(YEAR(MarSun1+3)=CalendarYear,MONTH(MarSun1+3)=3),MarSun1+3,""),IF(AND(YEAR(MarSun1+10)=CalendarYear,MONTH(MarSun1+10)=3),MarSun1+10,""))</f>
        <v>44264</v>
      </c>
      <c r="F27" s="27">
        <f>IF(DAY(MarSun1)=1,IF(AND(YEAR(MarSun1+4)=CalendarYear,MONTH(MarSun1+4)=3),MarSun1+4,""),IF(AND(YEAR(MarSun1+11)=CalendarYear,MONTH(MarSun1+11)=3),MarSun1+11,""))</f>
        <v>44265</v>
      </c>
      <c r="G27" s="5">
        <f>IF(DAY(MarSun1)=1,IF(AND(YEAR(MarSun1+5)=CalendarYear,MONTH(MarSun1+5)=3),MarSun1+5,""),IF(AND(YEAR(MarSun1+12)=CalendarYear,MONTH(MarSun1+12)=3),MarSun1+12,""))</f>
        <v>44266</v>
      </c>
      <c r="H27" s="5">
        <f>IF(DAY(MarSun1)=1,IF(AND(YEAR(MarSun1+6)=CalendarYear,MONTH(MarSun1+6)=3),MarSun1+6,""),IF(AND(YEAR(MarSun1+13)=CalendarYear,MONTH(MarSun1+13)=3),MarSun1+13,""))</f>
        <v>44267</v>
      </c>
      <c r="I27" s="5">
        <f>IF(DAY(MarSun1)=1,IF(AND(YEAR(MarSun1+7)=CalendarYear,MONTH(MarSun1+7)=3),MarSun1+7,""),IF(AND(YEAR(MarSun1+14)=CalendarYear,MONTH(MarSun1+14)=3),MarSun1+14,""))</f>
        <v>44268</v>
      </c>
      <c r="J27" s="5"/>
      <c r="L27" s="7"/>
      <c r="O27" s="33" t="s">
        <v>97</v>
      </c>
      <c r="P27" s="19"/>
      <c r="Q27" s="19"/>
      <c r="T27" s="2"/>
      <c r="AB27" s="2"/>
      <c r="AJ27" s="2"/>
    </row>
    <row r="28" spans="1:36" ht="15" customHeight="1" x14ac:dyDescent="0.2">
      <c r="B28" s="2"/>
      <c r="C28" s="5">
        <f>IF(DAY(MarSun1)=1,IF(AND(YEAR(MarSun1+8)=CalendarYear,MONTH(MarSun1+8)=3),MarSun1+8,""),IF(AND(YEAR(MarSun1+15)=CalendarYear,MONTH(MarSun1+15)=3),MarSun1+15,""))</f>
        <v>44269</v>
      </c>
      <c r="D28" s="5">
        <f>IF(DAY(MarSun1)=1,IF(AND(YEAR(MarSun1+9)=CalendarYear,MONTH(MarSun1+9)=3),MarSun1+9,""),IF(AND(YEAR(MarSun1+16)=CalendarYear,MONTH(MarSun1+16)=3),MarSun1+16,""))</f>
        <v>44270</v>
      </c>
      <c r="E28" s="27">
        <f>IF(DAY(MarSun1)=1,IF(AND(YEAR(MarSun1+10)=CalendarYear,MONTH(MarSun1+10)=3),MarSun1+10,""),IF(AND(YEAR(MarSun1+17)=CalendarYear,MONTH(MarSun1+17)=3),MarSun1+17,""))</f>
        <v>44271</v>
      </c>
      <c r="F28" s="5">
        <f>IF(DAY(MarSun1)=1,IF(AND(YEAR(MarSun1+11)=CalendarYear,MONTH(MarSun1+11)=3),MarSun1+11,""),IF(AND(YEAR(MarSun1+18)=CalendarYear,MONTH(MarSun1+18)=3),MarSun1+18,""))</f>
        <v>44272</v>
      </c>
      <c r="G28" s="5">
        <f>IF(DAY(MarSun1)=1,IF(AND(YEAR(MarSun1+12)=CalendarYear,MONTH(MarSun1+12)=3),MarSun1+12,""),IF(AND(YEAR(MarSun1+19)=CalendarYear,MONTH(MarSun1+19)=3),MarSun1+19,""))</f>
        <v>44273</v>
      </c>
      <c r="H28" s="27">
        <f>IF(DAY(MarSun1)=1,IF(AND(YEAR(MarSun1+13)=CalendarYear,MONTH(MarSun1+13)=3),MarSun1+13,""),IF(AND(YEAR(MarSun1+20)=CalendarYear,MONTH(MarSun1+20)=3),MarSun1+20,""))</f>
        <v>44274</v>
      </c>
      <c r="I28" s="5">
        <f>IF(DAY(MarSun1)=1,IF(AND(YEAR(MarSun1+14)=CalendarYear,MONTH(MarSun1+14)=3),MarSun1+14,""),IF(AND(YEAR(MarSun1+21)=CalendarYear,MONTH(MarSun1+21)=3),MarSun1+21,""))</f>
        <v>44275</v>
      </c>
      <c r="J28" s="5"/>
      <c r="K28" s="2"/>
      <c r="L28" s="7"/>
      <c r="O28" s="29" t="s">
        <v>161</v>
      </c>
      <c r="P28" s="19"/>
      <c r="Q28" s="19"/>
      <c r="T28" s="2"/>
      <c r="AB28" s="2"/>
      <c r="AJ28" s="2"/>
    </row>
    <row r="29" spans="1:36" ht="15" customHeight="1" x14ac:dyDescent="0.2">
      <c r="A29" s="17" t="s">
        <v>22</v>
      </c>
      <c r="B29" s="2"/>
      <c r="C29" s="5">
        <f>IF(DAY(MarSun1)=1,IF(AND(YEAR(MarSun1+15)=CalendarYear,MONTH(MarSun1+15)=3),MarSun1+15,""),IF(AND(YEAR(MarSun1+22)=CalendarYear,MONTH(MarSun1+22)=3),MarSun1+22,""))</f>
        <v>44276</v>
      </c>
      <c r="D29" s="5">
        <f>IF(DAY(MarSun1)=1,IF(AND(YEAR(MarSun1+16)=CalendarYear,MONTH(MarSun1+16)=3),MarSun1+16,""),IF(AND(YEAR(MarSun1+23)=CalendarYear,MONTH(MarSun1+23)=3),MarSun1+23,""))</f>
        <v>44277</v>
      </c>
      <c r="E29" s="5">
        <f>IF(DAY(MarSun1)=1,IF(AND(YEAR(MarSun1+17)=CalendarYear,MONTH(MarSun1+17)=3),MarSun1+17,""),IF(AND(YEAR(MarSun1+24)=CalendarYear,MONTH(MarSun1+24)=3),MarSun1+24,""))</f>
        <v>44278</v>
      </c>
      <c r="F29" s="5">
        <f>IF(DAY(MarSun1)=1,IF(AND(YEAR(MarSun1+18)=CalendarYear,MONTH(MarSun1+18)=3),MarSun1+18,""),IF(AND(YEAR(MarSun1+25)=CalendarYear,MONTH(MarSun1+25)=3),MarSun1+25,""))</f>
        <v>44279</v>
      </c>
      <c r="G29" s="5">
        <f>IF(DAY(MarSun1)=1,IF(AND(YEAR(MarSun1+19)=CalendarYear,MONTH(MarSun1+19)=3),MarSun1+19,""),IF(AND(YEAR(MarSun1+26)=CalendarYear,MONTH(MarSun1+26)=3),MarSun1+26,""))</f>
        <v>44280</v>
      </c>
      <c r="H29" s="5">
        <f>IF(DAY(MarSun1)=1,IF(AND(YEAR(MarSun1+20)=CalendarYear,MONTH(MarSun1+20)=3),MarSun1+20,""),IF(AND(YEAR(MarSun1+27)=CalendarYear,MONTH(MarSun1+27)=3),MarSun1+27,""))</f>
        <v>44281</v>
      </c>
      <c r="I29" s="5">
        <f>IF(DAY(MarSun1)=1,IF(AND(YEAR(MarSun1+21)=CalendarYear,MONTH(MarSun1+21)=3),MarSun1+21,""),IF(AND(YEAR(MarSun1+28)=CalendarYear,MONTH(MarSun1+28)=3),MarSun1+28,""))</f>
        <v>44282</v>
      </c>
      <c r="J29" s="5"/>
      <c r="L29" s="9"/>
      <c r="O29" s="33" t="s">
        <v>96</v>
      </c>
      <c r="P29" s="19"/>
      <c r="Q29" s="19"/>
      <c r="R29" s="3"/>
      <c r="S29" s="3"/>
      <c r="T29" s="2"/>
      <c r="U29" s="3"/>
      <c r="V29" s="3"/>
      <c r="W29" s="3"/>
      <c r="X29" s="3"/>
      <c r="Y29" s="3"/>
      <c r="Z29" s="3"/>
      <c r="AA29" s="3"/>
      <c r="AB29" s="2"/>
      <c r="AC29" s="3"/>
      <c r="AD29" s="3"/>
      <c r="AE29" s="3"/>
      <c r="AF29" s="3"/>
      <c r="AG29" s="3"/>
      <c r="AH29" s="3"/>
      <c r="AI29" s="3"/>
      <c r="AJ29" s="2"/>
    </row>
    <row r="30" spans="1:36" ht="15" customHeight="1" x14ac:dyDescent="0.2">
      <c r="A30" s="17" t="s">
        <v>31</v>
      </c>
      <c r="B30" s="2"/>
      <c r="C30" s="5">
        <f>IF(DAY(MarSun1)=1,IF(AND(YEAR(MarSun1+22)=CalendarYear,MONTH(MarSun1+22)=3),MarSun1+22,""),IF(AND(YEAR(MarSun1+29)=CalendarYear,MONTH(MarSun1+29)=3),MarSun1+29,""))</f>
        <v>44283</v>
      </c>
      <c r="D30" s="5">
        <f>IF(DAY(MarSun1)=1,IF(AND(YEAR(MarSun1+23)=CalendarYear,MONTH(MarSun1+23)=3),MarSun1+23,""),IF(AND(YEAR(MarSun1+30)=CalendarYear,MONTH(MarSun1+30)=3),MarSun1+30,""))</f>
        <v>44284</v>
      </c>
      <c r="E30" s="5">
        <f>IF(DAY(MarSun1)=1,IF(AND(YEAR(MarSun1+24)=CalendarYear,MONTH(MarSun1+24)=3),MarSun1+24,""),IF(AND(YEAR(MarSun1+31)=CalendarYear,MONTH(MarSun1+31)=3),MarSun1+31,""))</f>
        <v>44285</v>
      </c>
      <c r="F30" s="5">
        <f>IF(DAY(MarSun1)=1,IF(AND(YEAR(MarSun1+25)=CalendarYear,MONTH(MarSun1+25)=3),MarSun1+25,""),IF(AND(YEAR(MarSun1+32)=CalendarYear,MONTH(MarSun1+32)=3),MarSun1+32,""))</f>
        <v>44286</v>
      </c>
      <c r="G30" s="5" t="str">
        <f>IF(DAY(MarSun1)=1,IF(AND(YEAR(MarSun1+26)=CalendarYear,MONTH(MarSun1+26)=3),MarSun1+26,""),IF(AND(YEAR(MarSun1+33)=CalendarYear,MONTH(MarSun1+33)=3),MarSun1+33,""))</f>
        <v/>
      </c>
      <c r="H30" s="5" t="str">
        <f>IF(DAY(MarSun1)=1,IF(AND(YEAR(MarSun1+27)=CalendarYear,MONTH(MarSun1+27)=3),MarSun1+27,""),IF(AND(YEAR(MarSun1+34)=CalendarYear,MONTH(MarSun1+34)=3),MarSun1+34,""))</f>
        <v/>
      </c>
      <c r="I30" s="5" t="str">
        <f>IF(DAY(MarSun1)=1,IF(AND(YEAR(MarSun1+28)=CalendarYear,MONTH(MarSun1+28)=3),MarSun1+28,""),IF(AND(YEAR(MarSun1+35)=CalendarYear,MONTH(MarSun1+35)=3),MarSun1+35,""))</f>
        <v/>
      </c>
      <c r="J30" s="3"/>
      <c r="L30" s="7"/>
      <c r="O30" s="29" t="s">
        <v>65</v>
      </c>
      <c r="P30" s="19"/>
      <c r="Q30" s="19"/>
      <c r="T30" s="2"/>
      <c r="AB30" s="2"/>
      <c r="AJ30" s="2"/>
    </row>
    <row r="31" spans="1:36" ht="15" customHeight="1" x14ac:dyDescent="0.25">
      <c r="A31" s="17"/>
      <c r="B31" s="2"/>
      <c r="C31" s="5" t="str">
        <f>IF(DAY(MarSun1)=1,IF(AND(YEAR(MarSun1+29)=CalendarYear,MONTH(MarSun1+29)=3),MarSun1+29,""),IF(AND(YEAR(MarSun1+36)=CalendarYear,MONTH(MarSun1+36)=3),MarSun1+36,""))</f>
        <v/>
      </c>
      <c r="D31" s="5" t="str">
        <f>IF(DAY(MarSun1)=1,IF(AND(YEAR(MarSun1+30)=CalendarYear,MONTH(MarSun1+30)=3),MarSun1+30,""),IF(AND(YEAR(MarSun1+37)=CalendarYear,MONTH(MarSun1+37)=3),MarSun1+37,""))</f>
        <v/>
      </c>
      <c r="E31" s="5" t="str">
        <f>IF(DAY(MarSun1)=1,IF(AND(YEAR(MarSun1+31)=CalendarYear,MONTH(MarSun1+31)=3),MarSun1+31,""),IF(AND(YEAR(MarSun1+38)=CalendarYear,MONTH(MarSun1+38)=3),MarSun1+38,""))</f>
        <v/>
      </c>
      <c r="F31" s="5" t="str">
        <f>IF(DAY(MarSun1)=1,IF(AND(YEAR(MarSun1+32)=CalendarYear,MONTH(MarSun1+32)=3),MarSun1+32,""),IF(AND(YEAR(MarSun1+39)=CalendarYear,MONTH(MarSun1+39)=3),MarSun1+39,""))</f>
        <v/>
      </c>
      <c r="G31" s="5" t="str">
        <f>IF(DAY(MarSun1)=1,IF(AND(YEAR(MarSun1+33)=CalendarYear,MONTH(MarSun1+33)=3),MarSun1+33,""),IF(AND(YEAR(MarSun1+40)=CalendarYear,MONTH(MarSun1+40)=3),MarSun1+40,""))</f>
        <v/>
      </c>
      <c r="H31" s="5" t="str">
        <f>IF(DAY(MarSun1)=1,IF(AND(YEAR(MarSun1+34)=CalendarYear,MONTH(MarSun1+34)=3),MarSun1+34,""),IF(AND(YEAR(MarSun1+41)=CalendarYear,MONTH(MarSun1+41)=3),MarSun1+41,""))</f>
        <v/>
      </c>
      <c r="I31" s="5" t="str">
        <f>IF(DAY(MarSun1)=1,IF(AND(YEAR(MarSun1+35)=CalendarYear,MONTH(MarSun1+35)=3),MarSun1+35,""),IF(AND(YEAR(MarSun1+42)=CalendarYear,MONTH(MarSun1+42)=3),MarSun1+42,""))</f>
        <v/>
      </c>
      <c r="J31" s="6"/>
      <c r="L31" s="7"/>
      <c r="O31" s="33" t="s">
        <v>95</v>
      </c>
      <c r="P31" s="19"/>
      <c r="Q31" s="19"/>
      <c r="T31" s="2"/>
      <c r="AB31" s="2"/>
      <c r="AJ31" s="2"/>
    </row>
    <row r="32" spans="1:36" ht="15" customHeight="1" x14ac:dyDescent="0.2">
      <c r="B32" s="2"/>
      <c r="C32" s="44"/>
      <c r="D32" s="44"/>
      <c r="E32" s="44"/>
      <c r="F32" s="44"/>
      <c r="G32" s="44"/>
      <c r="H32" s="44"/>
      <c r="I32" s="44"/>
      <c r="J32" s="4"/>
      <c r="L32" s="7"/>
      <c r="O32" s="29" t="s">
        <v>66</v>
      </c>
      <c r="P32" s="19"/>
      <c r="Q32" s="19"/>
      <c r="T32" s="2"/>
      <c r="AB32" s="2"/>
      <c r="AJ32" s="2"/>
    </row>
    <row r="33" spans="1:36" ht="15" customHeight="1" x14ac:dyDescent="0.2">
      <c r="B33" s="2"/>
      <c r="C33" s="15"/>
      <c r="D33" s="15"/>
      <c r="E33" s="15"/>
      <c r="F33" s="15"/>
      <c r="G33" s="15"/>
      <c r="H33" s="15"/>
      <c r="I33" s="15"/>
      <c r="J33" s="5"/>
      <c r="L33" s="7"/>
      <c r="O33" s="33" t="s">
        <v>94</v>
      </c>
      <c r="P33" s="19"/>
      <c r="Q33" s="19"/>
      <c r="T33" s="2"/>
      <c r="AB33" s="2"/>
      <c r="AJ33" s="2"/>
    </row>
    <row r="34" spans="1:36" ht="15" customHeight="1" x14ac:dyDescent="0.2">
      <c r="B34" s="2"/>
      <c r="J34" s="5"/>
      <c r="L34" s="7"/>
      <c r="O34" s="29" t="s">
        <v>126</v>
      </c>
      <c r="P34" s="19"/>
      <c r="Q34" s="19"/>
      <c r="T34" s="2"/>
      <c r="AB34" s="2"/>
      <c r="AJ34" s="2"/>
    </row>
    <row r="35" spans="1:36" ht="15" customHeight="1" x14ac:dyDescent="0.2">
      <c r="B35" s="2"/>
      <c r="J35" s="5"/>
      <c r="L35" s="7"/>
      <c r="O35" s="29" t="s">
        <v>66</v>
      </c>
      <c r="P35" s="19"/>
      <c r="Q35" s="19"/>
      <c r="T35" s="2"/>
      <c r="AB35" s="2"/>
      <c r="AJ35" s="2"/>
    </row>
    <row r="36" spans="1:36" ht="15" customHeight="1" x14ac:dyDescent="0.2">
      <c r="B36" s="2"/>
      <c r="C36" s="44"/>
      <c r="D36" s="44"/>
      <c r="E36" s="44"/>
      <c r="F36" s="44"/>
      <c r="G36" s="44"/>
      <c r="H36" s="44"/>
      <c r="I36" s="44"/>
      <c r="J36" s="5"/>
      <c r="L36" s="7"/>
      <c r="P36" s="19"/>
      <c r="Q36" s="19"/>
      <c r="T36" s="2"/>
      <c r="AB36" s="2"/>
      <c r="AJ36" s="2"/>
    </row>
    <row r="37" spans="1:36" ht="15" customHeight="1" x14ac:dyDescent="0.2">
      <c r="B37" s="2"/>
      <c r="C37" s="44" t="s">
        <v>3</v>
      </c>
      <c r="D37" s="44"/>
      <c r="E37" s="44"/>
      <c r="F37" s="44"/>
      <c r="G37" s="44"/>
      <c r="H37" s="44"/>
      <c r="I37" s="44"/>
      <c r="J37" s="5"/>
      <c r="L37" s="7"/>
      <c r="O37" s="33" t="s">
        <v>93</v>
      </c>
      <c r="P37" s="19"/>
      <c r="Q37" s="19"/>
      <c r="T37" s="2"/>
      <c r="AB37" s="2"/>
      <c r="AJ37" s="2"/>
    </row>
    <row r="38" spans="1:36" ht="15" customHeight="1" x14ac:dyDescent="0.2">
      <c r="A38" s="17" t="s">
        <v>23</v>
      </c>
      <c r="B38" s="2"/>
      <c r="C38" s="15" t="s">
        <v>10</v>
      </c>
      <c r="D38" s="15" t="s">
        <v>11</v>
      </c>
      <c r="E38" s="15" t="s">
        <v>12</v>
      </c>
      <c r="F38" s="15" t="s">
        <v>13</v>
      </c>
      <c r="G38" s="15" t="s">
        <v>16</v>
      </c>
      <c r="H38" s="15" t="s">
        <v>14</v>
      </c>
      <c r="I38" s="15" t="s">
        <v>15</v>
      </c>
      <c r="J38" s="5"/>
      <c r="L38" s="8"/>
      <c r="O38" s="29" t="s">
        <v>70</v>
      </c>
      <c r="P38" s="19"/>
      <c r="Q38" s="19"/>
      <c r="R38" s="2"/>
      <c r="S38" s="2"/>
      <c r="T38" s="2"/>
      <c r="AB38" s="2"/>
      <c r="AJ38" s="2"/>
    </row>
    <row r="39" spans="1:36" ht="15" customHeight="1" x14ac:dyDescent="0.2">
      <c r="A39" s="17" t="s">
        <v>32</v>
      </c>
      <c r="C39" s="5" t="str">
        <f>IF(DAY(AprSun1)=1,"",IF(AND(YEAR(AprSun1+1)=CalendarYear,MONTH(AprSun1+1)=4),AprSun1+1,""))</f>
        <v/>
      </c>
      <c r="D39" s="5" t="str">
        <f>IF(DAY(AprSun1)=1,"",IF(AND(YEAR(AprSun1+2)=CalendarYear,MONTH(AprSun1+2)=4),AprSun1+2,""))</f>
        <v/>
      </c>
      <c r="E39" s="5" t="str">
        <f>IF(DAY(AprSun1)=1,"",IF(AND(YEAR(AprSun1+3)=CalendarYear,MONTH(AprSun1+3)=4),AprSun1+3,""))</f>
        <v/>
      </c>
      <c r="F39" s="5" t="str">
        <f>IF(DAY(AprSun1)=1,"",IF(AND(YEAR(AprSun1+4)=CalendarYear,MONTH(AprSun1+4)=4),AprSun1+4,""))</f>
        <v/>
      </c>
      <c r="G39" s="5">
        <f>IF(DAY(AprSun1)=1,"",IF(AND(YEAR(AprSun1+5)=CalendarYear,MONTH(AprSun1+5)=4),AprSun1+5,""))</f>
        <v>44287</v>
      </c>
      <c r="H39" s="5">
        <f>IF(DAY(AprSun1)=1,"",IF(AND(YEAR(AprSun1+6)=CalendarYear,MONTH(AprSun1+6)=4),AprSun1+6,""))</f>
        <v>44288</v>
      </c>
      <c r="I39" s="5">
        <f>IF(DAY(AprSun1)=1,IF(AND(YEAR(AprSun1)=CalendarYear,MONTH(AprSun1)=4),AprSun1,""),IF(AND(YEAR(AprSun1+7)=CalendarYear,MONTH(AprSun1+7)=4),AprSun1+7,""))</f>
        <v>44289</v>
      </c>
      <c r="J39" s="5"/>
      <c r="L39" s="7"/>
      <c r="O39" s="33" t="s">
        <v>92</v>
      </c>
      <c r="P39" s="19"/>
      <c r="Q39" s="19"/>
    </row>
    <row r="40" spans="1:36" ht="15" customHeight="1" x14ac:dyDescent="0.2">
      <c r="A40" s="17"/>
      <c r="C40" s="5">
        <f>IF(DAY(AprSun1)=1,IF(AND(YEAR(AprSun1+1)=CalendarYear,MONTH(AprSun1+1)=4),AprSun1+1,""),IF(AND(YEAR(AprSun1+8)=CalendarYear,MONTH(AprSun1+8)=4),AprSun1+8,""))</f>
        <v>44290</v>
      </c>
      <c r="D40" s="5">
        <f>IF(DAY(AprSun1)=1,IF(AND(YEAR(AprSun1+2)=CalendarYear,MONTH(AprSun1+2)=4),AprSun1+2,""),IF(AND(YEAR(AprSun1+9)=CalendarYear,MONTH(AprSun1+9)=4),AprSun1+9,""))</f>
        <v>44291</v>
      </c>
      <c r="E40" s="5">
        <f>IF(DAY(AprSun1)=1,IF(AND(YEAR(AprSun1+3)=CalendarYear,MONTH(AprSun1+3)=4),AprSun1+3,""),IF(AND(YEAR(AprSun1+10)=CalendarYear,MONTH(AprSun1+10)=4),AprSun1+10,""))</f>
        <v>44292</v>
      </c>
      <c r="F40" s="5">
        <f>IF(DAY(AprSun1)=1,IF(AND(YEAR(AprSun1+4)=CalendarYear,MONTH(AprSun1+4)=4),AprSun1+4,""),IF(AND(YEAR(AprSun1+11)=CalendarYear,MONTH(AprSun1+11)=4),AprSun1+11,""))</f>
        <v>44293</v>
      </c>
      <c r="G40" s="5">
        <f>IF(DAY(AprSun1)=1,IF(AND(YEAR(AprSun1+5)=CalendarYear,MONTH(AprSun1+5)=4),AprSun1+5,""),IF(AND(YEAR(AprSun1+12)=CalendarYear,MONTH(AprSun1+12)=4),AprSun1+12,""))</f>
        <v>44294</v>
      </c>
      <c r="H40" s="5">
        <f>IF(DAY(AprSun1)=1,IF(AND(YEAR(AprSun1+6)=CalendarYear,MONTH(AprSun1+6)=4),AprSun1+6,""),IF(AND(YEAR(AprSun1+13)=CalendarYear,MONTH(AprSun1+13)=4),AprSun1+13,""))</f>
        <v>44295</v>
      </c>
      <c r="I40" s="5">
        <f>IF(DAY(AprSun1)=1,IF(AND(YEAR(AprSun1+7)=CalendarYear,MONTH(AprSun1+7)=4),AprSun1+7,""),IF(AND(YEAR(AprSun1+14)=CalendarYear,MONTH(AprSun1+14)=4),AprSun1+14,""))</f>
        <v>44296</v>
      </c>
      <c r="J40" s="2"/>
      <c r="L40" s="7"/>
      <c r="O40" s="29" t="s">
        <v>71</v>
      </c>
      <c r="P40" s="19"/>
      <c r="Q40" s="19"/>
    </row>
    <row r="41" spans="1:36" ht="15" customHeight="1" x14ac:dyDescent="0.2">
      <c r="A41" s="17"/>
      <c r="C41" s="5">
        <f>IF(DAY(AprSun1)=1,IF(AND(YEAR(AprSun1+8)=CalendarYear,MONTH(AprSun1+8)=4),AprSun1+8,""),IF(AND(YEAR(AprSun1+15)=CalendarYear,MONTH(AprSun1+15)=4),AprSun1+15,""))</f>
        <v>44297</v>
      </c>
      <c r="D41" s="27">
        <f>IF(DAY(AprSun1)=1,IF(AND(YEAR(AprSun1+9)=CalendarYear,MONTH(AprSun1+9)=4),AprSun1+9,""),IF(AND(YEAR(AprSun1+16)=CalendarYear,MONTH(AprSun1+16)=4),AprSun1+16,""))</f>
        <v>44298</v>
      </c>
      <c r="E41" s="27">
        <f>IF(DAY(AprSun1)=1,IF(AND(YEAR(AprSun1+10)=CalendarYear,MONTH(AprSun1+10)=4),AprSun1+10,""),IF(AND(YEAR(AprSun1+17)=CalendarYear,MONTH(AprSun1+17)=4),AprSun1+17,""))</f>
        <v>44299</v>
      </c>
      <c r="F41" s="27">
        <f>IF(DAY(AprSun1)=1,IF(AND(YEAR(AprSun1+11)=CalendarYear,MONTH(AprSun1+11)=4),AprSun1+11,""),IF(AND(YEAR(AprSun1+18)=CalendarYear,MONTH(AprSun1+18)=4),AprSun1+18,""))</f>
        <v>44300</v>
      </c>
      <c r="G41" s="27">
        <f>IF(DAY(AprSun1)=1,IF(AND(YEAR(AprSun1+12)=CalendarYear,MONTH(AprSun1+12)=4),AprSun1+12,""),IF(AND(YEAR(AprSun1+19)=CalendarYear,MONTH(AprSun1+19)=4),AprSun1+19,""))</f>
        <v>44301</v>
      </c>
      <c r="H41" s="27">
        <f>IF(DAY(AprSun1)=1,IF(AND(YEAR(AprSun1+13)=CalendarYear,MONTH(AprSun1+13)=4),AprSun1+13,""),IF(AND(YEAR(AprSun1+20)=CalendarYear,MONTH(AprSun1+20)=4),AprSun1+20,""))</f>
        <v>44302</v>
      </c>
      <c r="I41" s="5">
        <f>IF(DAY(AprSun1)=1,IF(AND(YEAR(AprSun1+14)=CalendarYear,MONTH(AprSun1+14)=4),AprSun1+14,""),IF(AND(YEAR(AprSun1+21)=CalendarYear,MONTH(AprSun1+21)=4),AprSun1+21,""))</f>
        <v>44303</v>
      </c>
      <c r="K41" s="39"/>
      <c r="L41" s="7"/>
      <c r="O41" s="33" t="s">
        <v>91</v>
      </c>
      <c r="P41" s="19"/>
      <c r="Q41" s="19"/>
    </row>
    <row r="42" spans="1:36" ht="15" customHeight="1" x14ac:dyDescent="0.2">
      <c r="C42" s="5">
        <f>IF(DAY(AprSun1)=1,IF(AND(YEAR(AprSun1+15)=CalendarYear,MONTH(AprSun1+15)=4),AprSun1+15,""),IF(AND(YEAR(AprSun1+22)=CalendarYear,MONTH(AprSun1+22)=4),AprSun1+22,""))</f>
        <v>44304</v>
      </c>
      <c r="D42" s="5">
        <f>IF(DAY(AprSun1)=1,IF(AND(YEAR(AprSun1+16)=CalendarYear,MONTH(AprSun1+16)=4),AprSun1+16,""),IF(AND(YEAR(AprSun1+23)=CalendarYear,MONTH(AprSun1+23)=4),AprSun1+23,""))</f>
        <v>44305</v>
      </c>
      <c r="E42" s="5">
        <f>IF(DAY(AprSun1)=1,IF(AND(YEAR(AprSun1+17)=CalendarYear,MONTH(AprSun1+17)=4),AprSun1+17,""),IF(AND(YEAR(AprSun1+24)=CalendarYear,MONTH(AprSun1+24)=4),AprSun1+24,""))</f>
        <v>44306</v>
      </c>
      <c r="F42" s="5">
        <f>IF(DAY(AprSun1)=1,IF(AND(YEAR(AprSun1+18)=CalendarYear,MONTH(AprSun1+18)=4),AprSun1+18,""),IF(AND(YEAR(AprSun1+25)=CalendarYear,MONTH(AprSun1+25)=4),AprSun1+25,""))</f>
        <v>44307</v>
      </c>
      <c r="G42" s="5">
        <f>IF(DAY(AprSun1)=1,IF(AND(YEAR(AprSun1+19)=CalendarYear,MONTH(AprSun1+19)=4),AprSun1+19,""),IF(AND(YEAR(AprSun1+26)=CalendarYear,MONTH(AprSun1+26)=4),AprSun1+26,""))</f>
        <v>44308</v>
      </c>
      <c r="H42" s="5">
        <f>IF(DAY(AprSun1)=1,IF(AND(YEAR(AprSun1+20)=CalendarYear,MONTH(AprSun1+20)=4),AprSun1+20,""),IF(AND(YEAR(AprSun1+27)=CalendarYear,MONTH(AprSun1+27)=4),AprSun1+27,""))</f>
        <v>44309</v>
      </c>
      <c r="I42" s="5">
        <f>IF(DAY(AprSun1)=1,IF(AND(YEAR(AprSun1+21)=CalendarYear,MONTH(AprSun1+21)=4),AprSun1+21,""),IF(AND(YEAR(AprSun1+28)=CalendarYear,MONTH(AprSun1+28)=4),AprSun1+28,""))</f>
        <v>44310</v>
      </c>
      <c r="K42" s="15"/>
      <c r="L42" s="7"/>
      <c r="O42" s="29" t="s">
        <v>67</v>
      </c>
      <c r="P42" s="19"/>
      <c r="Q42" s="19"/>
    </row>
    <row r="43" spans="1:36" ht="15" customHeight="1" x14ac:dyDescent="0.2">
      <c r="C43" s="5">
        <f>IF(DAY(AprSun1)=1,IF(AND(YEAR(AprSun1+22)=CalendarYear,MONTH(AprSun1+22)=4),AprSun1+22,""),IF(AND(YEAR(AprSun1+29)=CalendarYear,MONTH(AprSun1+29)=4),AprSun1+29,""))</f>
        <v>44311</v>
      </c>
      <c r="D43" s="5">
        <f>IF(DAY(AprSun1)=1,IF(AND(YEAR(AprSun1+23)=CalendarYear,MONTH(AprSun1+23)=4),AprSun1+23,""),IF(AND(YEAR(AprSun1+30)=CalendarYear,MONTH(AprSun1+30)=4),AprSun1+30,""))</f>
        <v>44312</v>
      </c>
      <c r="E43" s="5">
        <f>IF(DAY(AprSun1)=1,IF(AND(YEAR(AprSun1+24)=CalendarYear,MONTH(AprSun1+24)=4),AprSun1+24,""),IF(AND(YEAR(AprSun1+31)=CalendarYear,MONTH(AprSun1+31)=4),AprSun1+31,""))</f>
        <v>44313</v>
      </c>
      <c r="F43" s="5">
        <f>IF(DAY(AprSun1)=1,IF(AND(YEAR(AprSun1+25)=CalendarYear,MONTH(AprSun1+25)=4),AprSun1+25,""),IF(AND(YEAR(AprSun1+32)=CalendarYear,MONTH(AprSun1+32)=4),AprSun1+32,""))</f>
        <v>44314</v>
      </c>
      <c r="G43" s="5">
        <f>IF(DAY(AprSun1)=1,IF(AND(YEAR(AprSun1+26)=CalendarYear,MONTH(AprSun1+26)=4),AprSun1+26,""),IF(AND(YEAR(AprSun1+33)=CalendarYear,MONTH(AprSun1+33)=4),AprSun1+33,""))</f>
        <v>44315</v>
      </c>
      <c r="H43" s="5">
        <f>IF(DAY(AprSun1)=1,IF(AND(YEAR(AprSun1+27)=CalendarYear,MONTH(AprSun1+27)=4),AprSun1+27,""),IF(AND(YEAR(AprSun1+34)=CalendarYear,MONTH(AprSun1+34)=4),AprSun1+34,""))</f>
        <v>44316</v>
      </c>
      <c r="I43" s="5" t="str">
        <f>IF(DAY(AprSun1)=1,IF(AND(YEAR(AprSun1+28)=CalendarYear,MONTH(AprSun1+28)=4),AprSun1+28,""),IF(AND(YEAR(AprSun1+35)=CalendarYear,MONTH(AprSun1+35)=4),AprSun1+35,""))</f>
        <v/>
      </c>
      <c r="K43" s="15"/>
      <c r="L43" s="7"/>
      <c r="O43" s="33" t="s">
        <v>90</v>
      </c>
      <c r="P43" s="19"/>
      <c r="Q43" s="19"/>
    </row>
    <row r="44" spans="1:36" ht="15" customHeight="1" x14ac:dyDescent="0.2">
      <c r="K44" s="15"/>
      <c r="L44" s="7"/>
      <c r="O44" s="29" t="s">
        <v>72</v>
      </c>
      <c r="P44" s="19"/>
      <c r="Q44" s="19"/>
    </row>
    <row r="45" spans="1:36" ht="15" customHeight="1" x14ac:dyDescent="0.2">
      <c r="C45" s="5"/>
      <c r="D45" s="5"/>
      <c r="E45" s="5"/>
      <c r="F45" s="5"/>
      <c r="G45" s="5"/>
      <c r="H45" s="5"/>
      <c r="I45" s="5"/>
      <c r="K45" s="15"/>
      <c r="L45" s="7"/>
      <c r="O45" s="33" t="s">
        <v>89</v>
      </c>
      <c r="P45" s="19"/>
      <c r="Q45" s="19"/>
    </row>
    <row r="46" spans="1:36" ht="15" customHeight="1" x14ac:dyDescent="0.2">
      <c r="C46" s="2"/>
      <c r="D46" s="2"/>
      <c r="E46" s="2"/>
      <c r="F46" s="2"/>
      <c r="G46" s="2"/>
      <c r="H46" s="2"/>
      <c r="I46" s="2"/>
      <c r="K46" s="15"/>
      <c r="L46" s="7"/>
      <c r="O46" s="29" t="s">
        <v>127</v>
      </c>
      <c r="P46" s="19"/>
      <c r="Q46" s="19"/>
    </row>
    <row r="47" spans="1:36" ht="15" customHeight="1" x14ac:dyDescent="0.2">
      <c r="A47" s="17" t="s">
        <v>24</v>
      </c>
      <c r="C47" s="2"/>
      <c r="D47" s="2"/>
      <c r="E47" s="2"/>
      <c r="F47" s="2"/>
      <c r="G47" s="2"/>
      <c r="H47" s="2"/>
      <c r="I47" s="2"/>
      <c r="K47" s="15"/>
      <c r="L47" s="7"/>
      <c r="O47" s="29" t="s">
        <v>68</v>
      </c>
      <c r="P47" s="19"/>
      <c r="Q47" s="19"/>
    </row>
    <row r="48" spans="1:36" ht="15" customHeight="1" x14ac:dyDescent="0.2">
      <c r="A48" s="17" t="s">
        <v>33</v>
      </c>
      <c r="K48" s="15"/>
      <c r="L48" s="7"/>
      <c r="P48" s="19"/>
      <c r="Q48" s="19"/>
    </row>
    <row r="49" spans="1:17" ht="15" customHeight="1" x14ac:dyDescent="0.2">
      <c r="C49" s="44" t="s">
        <v>4</v>
      </c>
      <c r="D49" s="44"/>
      <c r="E49" s="44"/>
      <c r="F49" s="44"/>
      <c r="G49" s="44"/>
      <c r="H49" s="44"/>
      <c r="I49" s="44"/>
      <c r="K49" s="15"/>
      <c r="L49" s="7"/>
      <c r="O49" s="33" t="s">
        <v>88</v>
      </c>
      <c r="P49" s="19"/>
      <c r="Q49" s="19"/>
    </row>
    <row r="50" spans="1:17" ht="15" customHeight="1" x14ac:dyDescent="0.2">
      <c r="C50" s="15" t="s">
        <v>10</v>
      </c>
      <c r="D50" s="15" t="s">
        <v>11</v>
      </c>
      <c r="E50" s="15" t="s">
        <v>12</v>
      </c>
      <c r="F50" s="15" t="s">
        <v>13</v>
      </c>
      <c r="G50" s="15" t="s">
        <v>16</v>
      </c>
      <c r="H50" s="15" t="s">
        <v>14</v>
      </c>
      <c r="I50" s="15" t="s">
        <v>15</v>
      </c>
      <c r="K50" s="15"/>
      <c r="L50" s="7"/>
      <c r="O50" s="29" t="s">
        <v>74</v>
      </c>
      <c r="P50" s="19"/>
      <c r="Q50" s="19"/>
    </row>
    <row r="51" spans="1:17" ht="15" customHeight="1" x14ac:dyDescent="0.2">
      <c r="C51" s="5" t="str">
        <f>IF(DAY(MaySun1)=1,"",IF(AND(YEAR(MaySun1+1)=CalendarYear,MONTH(MaySun1+1)=5),MaySun1+1,""))</f>
        <v/>
      </c>
      <c r="D51" s="5" t="str">
        <f>IF(DAY(MaySun1)=1,"",IF(AND(YEAR(MaySun1+2)=CalendarYear,MONTH(MaySun1+2)=5),MaySun1+2,""))</f>
        <v/>
      </c>
      <c r="E51" s="5" t="str">
        <f>IF(DAY(MaySun1)=1,"",IF(AND(YEAR(MaySun1+3)=CalendarYear,MONTH(MaySun1+3)=5),MaySun1+3,""))</f>
        <v/>
      </c>
      <c r="F51" s="5" t="str">
        <f>IF(DAY(MaySun1)=1,"",IF(AND(YEAR(MaySun1+4)=CalendarYear,MONTH(MaySun1+4)=5),MaySun1+4,""))</f>
        <v/>
      </c>
      <c r="G51" s="5" t="str">
        <f>IF(DAY(MaySun1)=1,"",IF(AND(YEAR(MaySun1+5)=CalendarYear,MONTH(MaySun1+5)=5),MaySun1+5,""))</f>
        <v/>
      </c>
      <c r="H51" s="5" t="str">
        <f>IF(DAY(MaySun1)=1,"",IF(AND(YEAR(MaySun1+6)=CalendarYear,MONTH(MaySun1+6)=5),MaySun1+6,""))</f>
        <v/>
      </c>
      <c r="I51" s="5">
        <f>IF(DAY(MaySun1)=1,IF(AND(YEAR(MaySun1)=CalendarYear,MONTH(MaySun1)=5),MaySun1,""),IF(AND(YEAR(MaySun1+7)=CalendarYear,MONTH(MaySun1+7)=5),MaySun1+7,""))</f>
        <v>44317</v>
      </c>
      <c r="K51" s="39"/>
      <c r="L51" s="7"/>
      <c r="O51" s="33" t="s">
        <v>87</v>
      </c>
      <c r="P51" s="19"/>
      <c r="Q51" s="19"/>
    </row>
    <row r="52" spans="1:17" ht="15" customHeight="1" x14ac:dyDescent="0.2">
      <c r="A52" s="17" t="s">
        <v>25</v>
      </c>
      <c r="C52" s="5">
        <f>IF(DAY(MaySun1)=1,IF(AND(YEAR(MaySun1+1)=CalendarYear,MONTH(MaySun1+1)=5),MaySun1+1,""),IF(AND(YEAR(MaySun1+8)=CalendarYear,MONTH(MaySun1+8)=5),MaySun1+8,""))</f>
        <v>44318</v>
      </c>
      <c r="D52" s="5">
        <f>IF(DAY(MaySun1)=1,IF(AND(YEAR(MaySun1+2)=CalendarYear,MONTH(MaySun1+2)=5),MaySun1+2,""),IF(AND(YEAR(MaySun1+9)=CalendarYear,MONTH(MaySun1+9)=5),MaySun1+9,""))</f>
        <v>44319</v>
      </c>
      <c r="E52" s="5">
        <f>IF(DAY(MaySun1)=1,IF(AND(YEAR(MaySun1+3)=CalendarYear,MONTH(MaySun1+3)=5),MaySun1+3,""),IF(AND(YEAR(MaySun1+10)=CalendarYear,MONTH(MaySun1+10)=5),MaySun1+10,""))</f>
        <v>44320</v>
      </c>
      <c r="F52" s="5">
        <f>IF(DAY(MaySun1)=1,IF(AND(YEAR(MaySun1+4)=CalendarYear,MONTH(MaySun1+4)=5),MaySun1+4,""),IF(AND(YEAR(MaySun1+11)=CalendarYear,MONTH(MaySun1+11)=5),MaySun1+11,""))</f>
        <v>44321</v>
      </c>
      <c r="G52" s="5">
        <f>IF(DAY(MaySun1)=1,IF(AND(YEAR(MaySun1+5)=CalendarYear,MONTH(MaySun1+5)=5),MaySun1+5,""),IF(AND(YEAR(MaySun1+12)=CalendarYear,MONTH(MaySun1+12)=5),MaySun1+12,""))</f>
        <v>44322</v>
      </c>
      <c r="H52" s="27">
        <f>IF(DAY(MaySun1)=1,IF(AND(YEAR(MaySun1+6)=CalendarYear,MONTH(MaySun1+6)=5),MaySun1+6,""),IF(AND(YEAR(MaySun1+13)=CalendarYear,MONTH(MaySun1+13)=5),MaySun1+13,""))</f>
        <v>44323</v>
      </c>
      <c r="I52" s="5">
        <f>IF(DAY(MaySun1)=1,IF(AND(YEAR(MaySun1+7)=CalendarYear,MONTH(MaySun1+7)=5),MaySun1+7,""),IF(AND(YEAR(MaySun1+14)=CalendarYear,MONTH(MaySun1+14)=5),MaySun1+14,""))</f>
        <v>44324</v>
      </c>
      <c r="K52" s="15"/>
      <c r="L52" s="7"/>
      <c r="O52" s="29" t="s">
        <v>69</v>
      </c>
      <c r="P52" s="19"/>
      <c r="Q52" s="19"/>
    </row>
    <row r="53" spans="1:17" ht="15" customHeight="1" x14ac:dyDescent="0.2">
      <c r="A53" s="17" t="s">
        <v>26</v>
      </c>
      <c r="C53" s="5">
        <f>IF(DAY(MaySun1)=1,IF(AND(YEAR(MaySun1+8)=CalendarYear,MONTH(MaySun1+8)=5),MaySun1+8,""),IF(AND(YEAR(MaySun1+15)=CalendarYear,MONTH(MaySun1+15)=5),MaySun1+15,""))</f>
        <v>44325</v>
      </c>
      <c r="D53" s="5">
        <f>IF(DAY(MaySun1)=1,IF(AND(YEAR(MaySun1+9)=CalendarYear,MONTH(MaySun1+9)=5),MaySun1+9,""),IF(AND(YEAR(MaySun1+16)=CalendarYear,MONTH(MaySun1+16)=5),MaySun1+16,""))</f>
        <v>44326</v>
      </c>
      <c r="E53" s="5">
        <f>IF(DAY(MaySun1)=1,IF(AND(YEAR(MaySun1+10)=CalendarYear,MONTH(MaySun1+10)=5),MaySun1+10,""),IF(AND(YEAR(MaySun1+17)=CalendarYear,MONTH(MaySun1+17)=5),MaySun1+17,""))</f>
        <v>44327</v>
      </c>
      <c r="F53" s="5">
        <f>IF(DAY(MaySun1)=1,IF(AND(YEAR(MaySun1+11)=CalendarYear,MONTH(MaySun1+11)=5),MaySun1+11,""),IF(AND(YEAR(MaySun1+18)=CalendarYear,MONTH(MaySun1+18)=5),MaySun1+18,""))</f>
        <v>44328</v>
      </c>
      <c r="G53" s="5">
        <f>IF(DAY(MaySun1)=1,IF(AND(YEAR(MaySun1+12)=CalendarYear,MONTH(MaySun1+12)=5),MaySun1+12,""),IF(AND(YEAR(MaySun1+19)=CalendarYear,MONTH(MaySun1+19)=5),MaySun1+19,""))</f>
        <v>44329</v>
      </c>
      <c r="H53" s="27">
        <f>IF(DAY(MaySun1)=1,IF(AND(YEAR(MaySun1+13)=CalendarYear,MONTH(MaySun1+13)=5),MaySun1+13,""),IF(AND(YEAR(MaySun1+20)=CalendarYear,MONTH(MaySun1+20)=5),MaySun1+20,""))</f>
        <v>44330</v>
      </c>
      <c r="I53" s="5">
        <f>IF(DAY(MaySun1)=1,IF(AND(YEAR(MaySun1+14)=CalendarYear,MONTH(MaySun1+14)=5),MaySun1+14,""),IF(AND(YEAR(MaySun1+21)=CalendarYear,MONTH(MaySun1+21)=5),MaySun1+21,""))</f>
        <v>44331</v>
      </c>
      <c r="K53" s="5"/>
      <c r="L53" s="7"/>
      <c r="P53" s="19"/>
      <c r="Q53" s="19"/>
    </row>
    <row r="54" spans="1:17" ht="15" customHeight="1" x14ac:dyDescent="0.2">
      <c r="A54" s="17"/>
      <c r="C54" s="5">
        <f>IF(DAY(MaySun1)=1,IF(AND(YEAR(MaySun1+15)=CalendarYear,MONTH(MaySun1+15)=5),MaySun1+15,""),IF(AND(YEAR(MaySun1+22)=CalendarYear,MONTH(MaySun1+22)=5),MaySun1+22,""))</f>
        <v>44332</v>
      </c>
      <c r="D54" s="5">
        <f>IF(DAY(MaySun1)=1,IF(AND(YEAR(MaySun1+16)=CalendarYear,MONTH(MaySun1+16)=5),MaySun1+16,""),IF(AND(YEAR(MaySun1+23)=CalendarYear,MONTH(MaySun1+23)=5),MaySun1+23,""))</f>
        <v>44333</v>
      </c>
      <c r="E54" s="5">
        <f>IF(DAY(MaySun1)=1,IF(AND(YEAR(MaySun1+17)=CalendarYear,MONTH(MaySun1+17)=5),MaySun1+17,""),IF(AND(YEAR(MaySun1+24)=CalendarYear,MONTH(MaySun1+24)=5),MaySun1+24,""))</f>
        <v>44334</v>
      </c>
      <c r="F54" s="5">
        <f>IF(DAY(MaySun1)=1,IF(AND(YEAR(MaySun1+18)=CalendarYear,MONTH(MaySun1+18)=5),MaySun1+18,""),IF(AND(YEAR(MaySun1+25)=CalendarYear,MONTH(MaySun1+25)=5),MaySun1+25,""))</f>
        <v>44335</v>
      </c>
      <c r="G54" s="5">
        <f>IF(DAY(MaySun1)=1,IF(AND(YEAR(MaySun1+19)=CalendarYear,MONTH(MaySun1+19)=5),MaySun1+19,""),IF(AND(YEAR(MaySun1+26)=CalendarYear,MONTH(MaySun1+26)=5),MaySun1+26,""))</f>
        <v>44336</v>
      </c>
      <c r="H54" s="5">
        <f>IF(DAY(MaySun1)=1,IF(AND(YEAR(MaySun1+20)=CalendarYear,MONTH(MaySun1+20)=5),MaySun1+20,""),IF(AND(YEAR(MaySun1+27)=CalendarYear,MONTH(MaySun1+27)=5),MaySun1+27,""))</f>
        <v>44337</v>
      </c>
      <c r="I54" s="5">
        <f>IF(DAY(MaySun1)=1,IF(AND(YEAR(MaySun1+21)=CalendarYear,MONTH(MaySun1+21)=5),MaySun1+21,""),IF(AND(YEAR(MaySun1+28)=CalendarYear,MONTH(MaySun1+28)=5),MaySun1+28,""))</f>
        <v>44338</v>
      </c>
      <c r="K54" s="5"/>
      <c r="L54" s="7"/>
      <c r="P54" s="19"/>
      <c r="Q54" s="19"/>
    </row>
    <row r="55" spans="1:17" ht="15" customHeight="1" x14ac:dyDescent="0.2">
      <c r="A55" s="17" t="s">
        <v>34</v>
      </c>
      <c r="C55" s="5">
        <f>IF(DAY(MaySun1)=1,IF(AND(YEAR(MaySun1+22)=CalendarYear,MONTH(MaySun1+22)=5),MaySun1+22,""),IF(AND(YEAR(MaySun1+29)=CalendarYear,MONTH(MaySun1+29)=5),MaySun1+29,""))</f>
        <v>44339</v>
      </c>
      <c r="D55" s="5">
        <f>IF(DAY(MaySun1)=1,IF(AND(YEAR(MaySun1+23)=CalendarYear,MONTH(MaySun1+23)=5),MaySun1+23,""),IF(AND(YEAR(MaySun1+30)=CalendarYear,MONTH(MaySun1+30)=5),MaySun1+30,""))</f>
        <v>44340</v>
      </c>
      <c r="E55" s="5">
        <f>IF(DAY(MaySun1)=1,IF(AND(YEAR(MaySun1+24)=CalendarYear,MONTH(MaySun1+24)=5),MaySun1+24,""),IF(AND(YEAR(MaySun1+31)=CalendarYear,MONTH(MaySun1+31)=5),MaySun1+31,""))</f>
        <v>44341</v>
      </c>
      <c r="F55" s="5">
        <f>IF(DAY(MaySun1)=1,IF(AND(YEAR(MaySun1+25)=CalendarYear,MONTH(MaySun1+25)=5),MaySun1+25,""),IF(AND(YEAR(MaySun1+32)=CalendarYear,MONTH(MaySun1+32)=5),MaySun1+32,""))</f>
        <v>44342</v>
      </c>
      <c r="G55" s="5">
        <f>IF(DAY(MaySun1)=1,IF(AND(YEAR(MaySun1+26)=CalendarYear,MONTH(MaySun1+26)=5),MaySun1+26,""),IF(AND(YEAR(MaySun1+33)=CalendarYear,MONTH(MaySun1+33)=5),MaySun1+33,""))</f>
        <v>44343</v>
      </c>
      <c r="H55" s="5">
        <f>IF(DAY(MaySun1)=1,IF(AND(YEAR(MaySun1+27)=CalendarYear,MONTH(MaySun1+27)=5),MaySun1+27,""),IF(AND(YEAR(MaySun1+34)=CalendarYear,MONTH(MaySun1+34)=5),MaySun1+34,""))</f>
        <v>44344</v>
      </c>
      <c r="I55" s="5">
        <f>IF(DAY(MaySun1)=1,IF(AND(YEAR(MaySun1+28)=CalendarYear,MONTH(MaySun1+28)=5),MaySun1+28,""),IF(AND(YEAR(MaySun1+35)=CalendarYear,MONTH(MaySun1+35)=5),MaySun1+35,""))</f>
        <v>44345</v>
      </c>
      <c r="K55" s="5"/>
      <c r="L55" s="7"/>
      <c r="O55" s="29"/>
      <c r="P55" s="19"/>
      <c r="Q55" s="19"/>
    </row>
    <row r="56" spans="1:17" ht="15" customHeight="1" x14ac:dyDescent="0.2">
      <c r="A56" s="17"/>
      <c r="C56" s="5">
        <f>IF(DAY(MaySun1)=1,IF(AND(YEAR(MaySun1+29)=CalendarYear,MONTH(MaySun1+29)=5),MaySun1+29,""),IF(AND(YEAR(MaySun1+36)=CalendarYear,MONTH(MaySun1+36)=5),MaySun1+36,""))</f>
        <v>44346</v>
      </c>
      <c r="D56" s="5">
        <f>IF(DAY(MaySun1)=1,IF(AND(YEAR(MaySun1+30)=CalendarYear,MONTH(MaySun1+30)=5),MaySun1+30,""),IF(AND(YEAR(MaySun1+37)=CalendarYear,MONTH(MaySun1+37)=5),MaySun1+37,""))</f>
        <v>44347</v>
      </c>
      <c r="K56" s="5"/>
      <c r="L56" s="7"/>
      <c r="P56" s="19"/>
      <c r="Q56" s="19"/>
    </row>
    <row r="57" spans="1:17" ht="15" customHeight="1" x14ac:dyDescent="0.2">
      <c r="A57" s="17" t="s">
        <v>35</v>
      </c>
      <c r="J57" s="10"/>
      <c r="K57" s="5"/>
      <c r="L57" s="7"/>
    </row>
    <row r="58" spans="1:17" ht="15" customHeight="1" x14ac:dyDescent="0.2">
      <c r="A58" s="17"/>
      <c r="C58" s="44" t="s">
        <v>5</v>
      </c>
      <c r="D58" s="44"/>
      <c r="E58" s="44"/>
      <c r="F58" s="44"/>
      <c r="G58" s="44"/>
      <c r="H58" s="44"/>
      <c r="I58" s="44"/>
      <c r="L58" s="7"/>
      <c r="O58" s="33" t="s">
        <v>38</v>
      </c>
    </row>
    <row r="59" spans="1:17" ht="15" customHeight="1" x14ac:dyDescent="0.2">
      <c r="A59" s="17" t="s">
        <v>36</v>
      </c>
      <c r="C59" s="15" t="s">
        <v>10</v>
      </c>
      <c r="D59" s="15" t="s">
        <v>11</v>
      </c>
      <c r="E59" s="15" t="s">
        <v>12</v>
      </c>
      <c r="F59" s="15" t="s">
        <v>13</v>
      </c>
      <c r="G59" s="15" t="s">
        <v>16</v>
      </c>
      <c r="H59" s="15" t="s">
        <v>14</v>
      </c>
      <c r="I59" s="15" t="s">
        <v>15</v>
      </c>
      <c r="K59" s="39"/>
      <c r="L59" s="7"/>
      <c r="O59" s="28" t="s">
        <v>39</v>
      </c>
    </row>
    <row r="60" spans="1:17" ht="15" customHeight="1" x14ac:dyDescent="0.2">
      <c r="C60" s="5">
        <f>IF(DAY(AugSun1)=1,"",IF(AND(YEAR(AugSun1+1)=CalendarYear,MONTH(AugSun1+1)=8),AugSun1+1,""))</f>
        <v>44409</v>
      </c>
      <c r="D60" s="5">
        <f>IF(DAY(AugSun1)=1,"",IF(AND(YEAR(AugSun1+2)=CalendarYear,MONTH(AugSun1+2)=8),AugSun1+2,""))</f>
        <v>44410</v>
      </c>
      <c r="E60" s="5">
        <f>IF(DAY(AugSun1)=1,"",IF(AND(YEAR(AugSun1+3)=CalendarYear,MONTH(AugSun1+3)=8),AugSun1+3,""))</f>
        <v>44411</v>
      </c>
      <c r="F60" s="5">
        <f>IF(DAY(AugSun1)=1,"",IF(AND(YEAR(AugSun1+4)=CalendarYear,MONTH(AugSun1+4)=8),AugSun1+4,""))</f>
        <v>44412</v>
      </c>
      <c r="G60" s="5">
        <f>IF(DAY(AugSun1)=1,"",IF(AND(YEAR(AugSun1+5)=CalendarYear,MONTH(AugSun1+5)=8),AugSun1+5,""))</f>
        <v>44413</v>
      </c>
      <c r="H60" s="5">
        <f>IF(DAY(AugSun1)=1,"",IF(AND(YEAR(AugSun1+6)=CalendarYear,MONTH(AugSun1+6)=8),AugSun1+6,""))</f>
        <v>44414</v>
      </c>
      <c r="I60" s="5">
        <f>IF(DAY(AugSun1)=1,IF(AND(YEAR(AugSun1)=CalendarYear,MONTH(AugSun1)=8),AugSun1,""),IF(AND(YEAR(AugSun1+7)=CalendarYear,MONTH(AugSun1+7)=8),AugSun1+7,""))</f>
        <v>44415</v>
      </c>
      <c r="K60" s="15"/>
      <c r="L60" s="7"/>
      <c r="O60" s="29"/>
    </row>
    <row r="61" spans="1:17" ht="15" customHeight="1" x14ac:dyDescent="0.2">
      <c r="C61" s="5">
        <f>IF(DAY(AugSun1)=1,IF(AND(YEAR(AugSun1+1)=CalendarYear,MONTH(AugSun1+1)=8),AugSun1+1,""),IF(AND(YEAR(AugSun1+8)=CalendarYear,MONTH(AugSun1+8)=8),AugSun1+8,""))</f>
        <v>44416</v>
      </c>
      <c r="D61" s="5">
        <f>IF(DAY(AugSun1)=1,IF(AND(YEAR(AugSun1+2)=CalendarYear,MONTH(AugSun1+2)=8),AugSun1+2,""),IF(AND(YEAR(AugSun1+9)=CalendarYear,MONTH(AugSun1+9)=8),AugSun1+9,""))</f>
        <v>44417</v>
      </c>
      <c r="E61" s="5">
        <f>IF(DAY(AugSun1)=1,IF(AND(YEAR(AugSun1+3)=CalendarYear,MONTH(AugSun1+3)=8),AugSun1+3,""),IF(AND(YEAR(AugSun1+10)=CalendarYear,MONTH(AugSun1+10)=8),AugSun1+10,""))</f>
        <v>44418</v>
      </c>
      <c r="F61" s="5">
        <f>IF(DAY(AugSun1)=1,IF(AND(YEAR(AugSun1+4)=CalendarYear,MONTH(AugSun1+4)=8),AugSun1+4,""),IF(AND(YEAR(AugSun1+11)=CalendarYear,MONTH(AugSun1+11)=8),AugSun1+11,""))</f>
        <v>44419</v>
      </c>
      <c r="G61" s="5">
        <f>IF(DAY(AugSun1)=1,IF(AND(YEAR(AugSun1+5)=CalendarYear,MONTH(AugSun1+5)=8),AugSun1+5,""),IF(AND(YEAR(AugSun1+12)=CalendarYear,MONTH(AugSun1+12)=8),AugSun1+12,""))</f>
        <v>44420</v>
      </c>
      <c r="H61" s="5">
        <f>IF(DAY(AugSun1)=1,IF(AND(YEAR(AugSun1+6)=CalendarYear,MONTH(AugSun1+6)=8),AugSun1+6,""),IF(AND(YEAR(AugSun1+13)=CalendarYear,MONTH(AugSun1+13)=8),AugSun1+13,""))</f>
        <v>44421</v>
      </c>
      <c r="I61" s="5">
        <f>IF(DAY(AugSun1)=1,IF(AND(YEAR(AugSun1+7)=CalendarYear,MONTH(AugSun1+7)=8),AugSun1+7,""),IF(AND(YEAR(AugSun1+14)=CalendarYear,MONTH(AugSun1+14)=8),AugSun1+14,""))</f>
        <v>44422</v>
      </c>
      <c r="K61" s="5"/>
      <c r="L61" s="7"/>
    </row>
    <row r="62" spans="1:17" ht="15" customHeight="1" x14ac:dyDescent="0.2">
      <c r="C62" s="5">
        <f>IF(DAY(AugSun1)=1,IF(AND(YEAR(AugSun1+8)=CalendarYear,MONTH(AugSun1+8)=8),AugSun1+8,""),IF(AND(YEAR(AugSun1+15)=CalendarYear,MONTH(AugSun1+15)=8),AugSun1+15,""))</f>
        <v>44423</v>
      </c>
      <c r="D62" s="5">
        <f>IF(DAY(AugSun1)=1,IF(AND(YEAR(AugSun1+9)=CalendarYear,MONTH(AugSun1+9)=8),AugSun1+9,""),IF(AND(YEAR(AugSun1+16)=CalendarYear,MONTH(AugSun1+16)=8),AugSun1+16,""))</f>
        <v>44424</v>
      </c>
      <c r="E62" s="5">
        <f>IF(DAY(AugSun1)=1,IF(AND(YEAR(AugSun1+10)=CalendarYear,MONTH(AugSun1+10)=8),AugSun1+10,""),IF(AND(YEAR(AugSun1+17)=CalendarYear,MONTH(AugSun1+17)=8),AugSun1+17,""))</f>
        <v>44425</v>
      </c>
      <c r="F62" s="5">
        <f>IF(DAY(AugSun1)=1,IF(AND(YEAR(AugSun1+11)=CalendarYear,MONTH(AugSun1+11)=8),AugSun1+11,""),IF(AND(YEAR(AugSun1+18)=CalendarYear,MONTH(AugSun1+18)=8),AugSun1+18,""))</f>
        <v>44426</v>
      </c>
      <c r="G62" s="5">
        <f>IF(DAY(AugSun1)=1,IF(AND(YEAR(AugSun1+12)=CalendarYear,MONTH(AugSun1+12)=8),AugSun1+12,""),IF(AND(YEAR(AugSun1+19)=CalendarYear,MONTH(AugSun1+19)=8),AugSun1+19,""))</f>
        <v>44427</v>
      </c>
      <c r="H62" s="5">
        <f>IF(DAY(AugSun1)=1,IF(AND(YEAR(AugSun1+13)=CalendarYear,MONTH(AugSun1+13)=8),AugSun1+13,""),IF(AND(YEAR(AugSun1+20)=CalendarYear,MONTH(AugSun1+20)=8),AugSun1+20,""))</f>
        <v>44428</v>
      </c>
      <c r="I62" s="5">
        <f>IF(DAY(AugSun1)=1,IF(AND(YEAR(AugSun1+14)=CalendarYear,MONTH(AugSun1+14)=8),AugSun1+14,""),IF(AND(YEAR(AugSun1+21)=CalendarYear,MONTH(AugSun1+21)=8),AugSun1+21,""))</f>
        <v>44429</v>
      </c>
      <c r="K62" s="5"/>
      <c r="L62" s="7"/>
    </row>
    <row r="63" spans="1:17" ht="15" customHeight="1" x14ac:dyDescent="0.2">
      <c r="C63" s="5">
        <f>IF(DAY(AugSun1)=1,IF(AND(YEAR(AugSun1+15)=CalendarYear,MONTH(AugSun1+15)=8),AugSun1+15,""),IF(AND(YEAR(AugSun1+22)=CalendarYear,MONTH(AugSun1+22)=8),AugSun1+22,""))</f>
        <v>44430</v>
      </c>
      <c r="D63" s="5">
        <f>IF(DAY(AugSun1)=1,IF(AND(YEAR(AugSun1+16)=CalendarYear,MONTH(AugSun1+16)=8),AugSun1+16,""),IF(AND(YEAR(AugSun1+23)=CalendarYear,MONTH(AugSun1+23)=8),AugSun1+23,""))</f>
        <v>44431</v>
      </c>
      <c r="E63" s="5">
        <f>IF(DAY(AugSun1)=1,IF(AND(YEAR(AugSun1+17)=CalendarYear,MONTH(AugSun1+17)=8),AugSun1+17,""),IF(AND(YEAR(AugSun1+24)=CalendarYear,MONTH(AugSun1+24)=8),AugSun1+24,""))</f>
        <v>44432</v>
      </c>
      <c r="F63" s="5">
        <f>IF(DAY(AugSun1)=1,IF(AND(YEAR(AugSun1+18)=CalendarYear,MONTH(AugSun1+18)=8),AugSun1+18,""),IF(AND(YEAR(AugSun1+25)=CalendarYear,MONTH(AugSun1+25)=8),AugSun1+25,""))</f>
        <v>44433</v>
      </c>
      <c r="G63" s="5">
        <f>IF(DAY(AugSun1)=1,IF(AND(YEAR(AugSun1+19)=CalendarYear,MONTH(AugSun1+19)=8),AugSun1+19,""),IF(AND(YEAR(AugSun1+26)=CalendarYear,MONTH(AugSun1+26)=8),AugSun1+26,""))</f>
        <v>44434</v>
      </c>
      <c r="H63" s="5">
        <f>IF(DAY(AugSun1)=1,IF(AND(YEAR(AugSun1+20)=CalendarYear,MONTH(AugSun1+20)=8),AugSun1+20,""),IF(AND(YEAR(AugSun1+27)=CalendarYear,MONTH(AugSun1+27)=8),AugSun1+27,""))</f>
        <v>44435</v>
      </c>
      <c r="I63" s="5">
        <f>IF(DAY(AugSun1)=1,IF(AND(YEAR(AugSun1+21)=CalendarYear,MONTH(AugSun1+21)=8),AugSun1+21,""),IF(AND(YEAR(AugSun1+28)=CalendarYear,MONTH(AugSun1+28)=8),AugSun1+28,""))</f>
        <v>44436</v>
      </c>
      <c r="K63" s="5"/>
      <c r="L63" s="7"/>
      <c r="O63" s="28"/>
    </row>
    <row r="64" spans="1:17" ht="15" customHeight="1" x14ac:dyDescent="0.2">
      <c r="C64" s="5">
        <f>IF(DAY(AugSun1)=1,IF(AND(YEAR(AugSun1+22)=CalendarYear,MONTH(AugSun1+22)=8),AugSun1+22,""),IF(AND(YEAR(AugSun1+29)=CalendarYear,MONTH(AugSun1+29)=8),AugSun1+29,""))</f>
        <v>44437</v>
      </c>
      <c r="D64" s="5">
        <f>IF(DAY(AugSun1)=1,IF(AND(YEAR(AugSun1+23)=CalendarYear,MONTH(AugSun1+23)=8),AugSun1+23,""),IF(AND(YEAR(AugSun1+30)=CalendarYear,MONTH(AugSun1+30)=8),AugSun1+30,""))</f>
        <v>44438</v>
      </c>
      <c r="E64" s="27">
        <f>IF(DAY(AugSun1)=1,IF(AND(YEAR(AugSun1+24)=CalendarYear,MONTH(AugSun1+24)=8),AugSun1+24,""),IF(AND(YEAR(AugSun1+31)=CalendarYear,MONTH(AugSun1+31)=8),AugSun1+31,""))</f>
        <v>44439</v>
      </c>
      <c r="F64" s="5" t="str">
        <f>IF(DAY(AugSun1)=1,IF(AND(YEAR(AugSun1+25)=CalendarYear,MONTH(AugSun1+25)=8),AugSun1+25,""),IF(AND(YEAR(AugSun1+32)=CalendarYear,MONTH(AugSun1+32)=8),AugSun1+32,""))</f>
        <v/>
      </c>
      <c r="G64" s="5" t="str">
        <f>IF(DAY(AugSun1)=1,IF(AND(YEAR(AugSun1+26)=CalendarYear,MONTH(AugSun1+26)=8),AugSun1+26,""),IF(AND(YEAR(AugSun1+33)=CalendarYear,MONTH(AugSun1+33)=8),AugSun1+33,""))</f>
        <v/>
      </c>
      <c r="H64" s="5" t="str">
        <f>IF(DAY(AugSun1)=1,IF(AND(YEAR(AugSun1+27)=CalendarYear,MONTH(AugSun1+27)=8),AugSun1+27,""),IF(AND(YEAR(AugSun1+34)=CalendarYear,MONTH(AugSun1+34)=8),AugSun1+34,""))</f>
        <v/>
      </c>
      <c r="I64" s="5" t="str">
        <f>IF(DAY(AugSun1)=1,IF(AND(YEAR(AugSun1+28)=CalendarYear,MONTH(AugSun1+28)=8),AugSun1+28,""),IF(AND(YEAR(AugSun1+35)=CalendarYear,MONTH(AugSun1+35)=8),AugSun1+35,""))</f>
        <v/>
      </c>
      <c r="K64" s="5"/>
      <c r="L64" s="7"/>
      <c r="O64" s="28"/>
    </row>
    <row r="65" spans="3:15" ht="15" customHeight="1" x14ac:dyDescent="0.2">
      <c r="C65" s="5"/>
      <c r="D65" s="5"/>
      <c r="E65" s="42"/>
      <c r="F65" s="5"/>
      <c r="G65" s="5"/>
      <c r="H65" s="5"/>
      <c r="I65" s="5"/>
      <c r="K65" s="5"/>
      <c r="L65" s="7"/>
      <c r="O65" s="28"/>
    </row>
    <row r="66" spans="3:15" ht="15" customHeight="1" x14ac:dyDescent="0.2">
      <c r="C66" s="44" t="s">
        <v>6</v>
      </c>
      <c r="D66" s="44"/>
      <c r="E66" s="44"/>
      <c r="F66" s="44"/>
      <c r="G66" s="44"/>
      <c r="H66" s="44"/>
      <c r="I66" s="44"/>
      <c r="K66" s="5"/>
      <c r="L66" s="7"/>
      <c r="O66" s="37" t="s">
        <v>40</v>
      </c>
    </row>
    <row r="67" spans="3:15" ht="15" customHeight="1" x14ac:dyDescent="0.2">
      <c r="C67" s="15" t="s">
        <v>10</v>
      </c>
      <c r="D67" s="15" t="s">
        <v>11</v>
      </c>
      <c r="E67" s="15" t="s">
        <v>12</v>
      </c>
      <c r="F67" s="15" t="s">
        <v>13</v>
      </c>
      <c r="G67" s="15" t="s">
        <v>16</v>
      </c>
      <c r="H67" s="15" t="s">
        <v>14</v>
      </c>
      <c r="I67" s="15" t="s">
        <v>15</v>
      </c>
      <c r="L67" s="7"/>
      <c r="O67" s="28" t="s">
        <v>41</v>
      </c>
    </row>
    <row r="68" spans="3:15" ht="15" customHeight="1" x14ac:dyDescent="0.2">
      <c r="C68" s="5" t="str">
        <f>IF(DAY(SepSun1)=1,"",IF(AND(YEAR(SepSun1+1)=CalendarYear,MONTH(SepSun1+1)=9),SepSun1+1,""))</f>
        <v/>
      </c>
      <c r="D68" s="5" t="str">
        <f>IF(DAY(SepSun1)=1,"",IF(AND(YEAR(SepSun1+2)=CalendarYear,MONTH(SepSun1+2)=9),SepSun1+2,""))</f>
        <v/>
      </c>
      <c r="E68" s="5" t="str">
        <f>IF(DAY(SepSun1)=1,"",IF(AND(YEAR(SepSun1+3)=CalendarYear,MONTH(SepSun1+3)=9),SepSun1+3,""))</f>
        <v/>
      </c>
      <c r="F68" s="5">
        <f>IF(DAY(SepSun1)=1,"",IF(AND(YEAR(SepSun1+4)=CalendarYear,MONTH(SepSun1+4)=9),SepSun1+4,""))</f>
        <v>44440</v>
      </c>
      <c r="G68" s="5">
        <f>IF(DAY(SepSun1)=1,"",IF(AND(YEAR(SepSun1+5)=CalendarYear,MONTH(SepSun1+5)=9),SepSun1+5,""))</f>
        <v>44441</v>
      </c>
      <c r="H68" s="5">
        <f>IF(DAY(SepSun1)=1,"",IF(AND(YEAR(SepSun1+6)=CalendarYear,MONTH(SepSun1+6)=9),SepSun1+6,""))</f>
        <v>44442</v>
      </c>
      <c r="I68" s="5">
        <f>IF(DAY(SepSun1)=1,IF(AND(YEAR(SepSun1)=CalendarYear,MONTH(SepSun1)=9),SepSun1,""),IF(AND(YEAR(SepSun1+7)=CalendarYear,MONTH(SepSun1+7)=9),SepSun1+7,""))</f>
        <v>44443</v>
      </c>
      <c r="L68" s="7"/>
      <c r="O68" s="37" t="s">
        <v>86</v>
      </c>
    </row>
    <row r="69" spans="3:15" ht="15" customHeight="1" x14ac:dyDescent="0.2">
      <c r="C69" s="5">
        <f>IF(DAY(SepSun1)=1,IF(AND(YEAR(SepSun1+1)=CalendarYear,MONTH(SepSun1+1)=9),SepSun1+1,""),IF(AND(YEAR(SepSun1+8)=CalendarYear,MONTH(SepSun1+8)=9),SepSun1+8,""))</f>
        <v>44444</v>
      </c>
      <c r="D69" s="5">
        <f>IF(DAY(SepSun1)=1,IF(AND(YEAR(SepSun1+2)=CalendarYear,MONTH(SepSun1+2)=9),SepSun1+2,""),IF(AND(YEAR(SepSun1+9)=CalendarYear,MONTH(SepSun1+9)=9),SepSun1+9,""))</f>
        <v>44445</v>
      </c>
      <c r="E69" s="5">
        <f>IF(DAY(SepSun1)=1,IF(AND(YEAR(SepSun1+3)=CalendarYear,MONTH(SepSun1+3)=9),SepSun1+3,""),IF(AND(YEAR(SepSun1+10)=CalendarYear,MONTH(SepSun1+10)=9),SepSun1+10,""))</f>
        <v>44446</v>
      </c>
      <c r="F69" s="5">
        <f>IF(DAY(SepSun1)=1,IF(AND(YEAR(SepSun1+4)=CalendarYear,MONTH(SepSun1+4)=9),SepSun1+4,""),IF(AND(YEAR(SepSun1+11)=CalendarYear,MONTH(SepSun1+11)=9),SepSun1+11,""))</f>
        <v>44447</v>
      </c>
      <c r="G69" s="5">
        <f>IF(DAY(SepSun1)=1,IF(AND(YEAR(SepSun1+5)=CalendarYear,MONTH(SepSun1+5)=9),SepSun1+5,""),IF(AND(YEAR(SepSun1+12)=CalendarYear,MONTH(SepSun1+12)=9),SepSun1+12,""))</f>
        <v>44448</v>
      </c>
      <c r="H69" s="5">
        <f>IF(DAY(SepSun1)=1,IF(AND(YEAR(SepSun1+6)=CalendarYear,MONTH(SepSun1+6)=9),SepSun1+6,""),IF(AND(YEAR(SepSun1+13)=CalendarYear,MONTH(SepSun1+13)=9),SepSun1+13,""))</f>
        <v>44449</v>
      </c>
      <c r="I69" s="5">
        <f>IF(DAY(SepSun1)=1,IF(AND(YEAR(SepSun1+7)=CalendarYear,MONTH(SepSun1+7)=9),SepSun1+7,""),IF(AND(YEAR(SepSun1+14)=CalendarYear,MONTH(SepSun1+14)=9),SepSun1+14,""))</f>
        <v>44450</v>
      </c>
      <c r="K69" s="39"/>
      <c r="L69" s="7"/>
      <c r="O69" s="28" t="s">
        <v>58</v>
      </c>
    </row>
    <row r="70" spans="3:15" ht="15" customHeight="1" x14ac:dyDescent="0.2">
      <c r="C70" s="5">
        <f>IF(DAY(SepSun1)=1,IF(AND(YEAR(SepSun1+8)=CalendarYear,MONTH(SepSun1+8)=9),SepSun1+8,""),IF(AND(YEAR(SepSun1+15)=CalendarYear,MONTH(SepSun1+15)=9),SepSun1+15,""))</f>
        <v>44451</v>
      </c>
      <c r="D70" s="5">
        <f>IF(DAY(SepSun1)=1,IF(AND(YEAR(SepSun1+9)=CalendarYear,MONTH(SepSun1+9)=9),SepSun1+9,""),IF(AND(YEAR(SepSun1+16)=CalendarYear,MONTH(SepSun1+16)=9),SepSun1+16,""))</f>
        <v>44452</v>
      </c>
      <c r="E70" s="5">
        <f>IF(DAY(SepSun1)=1,IF(AND(YEAR(SepSun1+10)=CalendarYear,MONTH(SepSun1+10)=9),SepSun1+10,""),IF(AND(YEAR(SepSun1+17)=CalendarYear,MONTH(SepSun1+17)=9),SepSun1+17,""))</f>
        <v>44453</v>
      </c>
      <c r="F70" s="5">
        <f>IF(DAY(SepSun1)=1,IF(AND(YEAR(SepSun1+11)=CalendarYear,MONTH(SepSun1+11)=9),SepSun1+11,""),IF(AND(YEAR(SepSun1+18)=CalendarYear,MONTH(SepSun1+18)=9),SepSun1+18,""))</f>
        <v>44454</v>
      </c>
      <c r="G70" s="5">
        <f>IF(DAY(SepSun1)=1,IF(AND(YEAR(SepSun1+12)=CalendarYear,MONTH(SepSun1+12)=9),SepSun1+12,""),IF(AND(YEAR(SepSun1+19)=CalendarYear,MONTH(SepSun1+19)=9),SepSun1+19,""))</f>
        <v>44455</v>
      </c>
      <c r="H70" s="27">
        <f>IF(DAY(SepSun1)=1,IF(AND(YEAR(SepSun1+13)=CalendarYear,MONTH(SepSun1+13)=9),SepSun1+13,""),IF(AND(YEAR(SepSun1+20)=CalendarYear,MONTH(SepSun1+20)=9),SepSun1+20,""))</f>
        <v>44456</v>
      </c>
      <c r="I70" s="5">
        <f>IF(DAY(SepSun1)=1,IF(AND(YEAR(SepSun1+14)=CalendarYear,MONTH(SepSun1+14)=9),SepSun1+14,""),IF(AND(YEAR(SepSun1+21)=CalendarYear,MONTH(SepSun1+21)=9),SepSun1+21,""))</f>
        <v>44457</v>
      </c>
      <c r="K70" s="15"/>
      <c r="L70" s="7"/>
      <c r="O70" s="37" t="s">
        <v>43</v>
      </c>
    </row>
    <row r="71" spans="3:15" ht="15" customHeight="1" x14ac:dyDescent="0.2">
      <c r="C71" s="5">
        <f>IF(DAY(SepSun1)=1,IF(AND(YEAR(SepSun1+15)=CalendarYear,MONTH(SepSun1+15)=9),SepSun1+15,""),IF(AND(YEAR(SepSun1+22)=CalendarYear,MONTH(SepSun1+22)=9),SepSun1+22,""))</f>
        <v>44458</v>
      </c>
      <c r="D71" s="5">
        <f>IF(DAY(SepSun1)=1,IF(AND(YEAR(SepSun1+16)=CalendarYear,MONTH(SepSun1+16)=9),SepSun1+16,""),IF(AND(YEAR(SepSun1+23)=CalendarYear,MONTH(SepSun1+23)=9),SepSun1+23,""))</f>
        <v>44459</v>
      </c>
      <c r="E71" s="5">
        <f>IF(DAY(SepSun1)=1,IF(AND(YEAR(SepSun1+17)=CalendarYear,MONTH(SepSun1+17)=9),SepSun1+17,""),IF(AND(YEAR(SepSun1+24)=CalendarYear,MONTH(SepSun1+24)=9),SepSun1+24,""))</f>
        <v>44460</v>
      </c>
      <c r="F71" s="27">
        <f>IF(DAY(SepSun1)=1,IF(AND(YEAR(SepSun1+18)=CalendarYear,MONTH(SepSun1+18)=9),SepSun1+18,""),IF(AND(YEAR(SepSun1+25)=CalendarYear,MONTH(SepSun1+25)=9),SepSun1+25,""))</f>
        <v>44461</v>
      </c>
      <c r="G71" s="5">
        <f>IF(DAY(SepSun1)=1,IF(AND(YEAR(SepSun1+19)=CalendarYear,MONTH(SepSun1+19)=9),SepSun1+19,""),IF(AND(YEAR(SepSun1+26)=CalendarYear,MONTH(SepSun1+26)=9),SepSun1+26,""))</f>
        <v>44462</v>
      </c>
      <c r="H71" s="5">
        <f>IF(DAY(SepSun1)=1,IF(AND(YEAR(SepSun1+20)=CalendarYear,MONTH(SepSun1+20)=9),SepSun1+20,""),IF(AND(YEAR(SepSun1+27)=CalendarYear,MONTH(SepSun1+27)=9),SepSun1+27,""))</f>
        <v>44463</v>
      </c>
      <c r="I71" s="5">
        <f>IF(DAY(SepSun1)=1,IF(AND(YEAR(SepSun1+21)=CalendarYear,MONTH(SepSun1+21)=9),SepSun1+21,""),IF(AND(YEAR(SepSun1+28)=CalendarYear,MONTH(SepSun1+28)=9),SepSun1+28,""))</f>
        <v>44464</v>
      </c>
      <c r="K71" s="5"/>
      <c r="L71" s="7"/>
      <c r="O71" s="30" t="s">
        <v>42</v>
      </c>
    </row>
    <row r="72" spans="3:15" ht="15" customHeight="1" x14ac:dyDescent="0.2">
      <c r="C72" s="5">
        <f>IF(DAY(SepSun1)=1,IF(AND(YEAR(SepSun1+22)=CalendarYear,MONTH(SepSun1+22)=9),SepSun1+22,""),IF(AND(YEAR(SepSun1+29)=CalendarYear,MONTH(SepSun1+29)=9),SepSun1+29,""))</f>
        <v>44465</v>
      </c>
      <c r="D72" s="5">
        <f>IF(DAY(SepSun1)=1,IF(AND(YEAR(SepSun1+23)=CalendarYear,MONTH(SepSun1+23)=9),SepSun1+23,""),IF(AND(YEAR(SepSun1+30)=CalendarYear,MONTH(SepSun1+30)=9),SepSun1+30,""))</f>
        <v>44466</v>
      </c>
      <c r="E72" s="27">
        <f>IF(DAY(SepSun1)=1,IF(AND(YEAR(SepSun1+24)=CalendarYear,MONTH(SepSun1+24)=9),SepSun1+24,""),IF(AND(YEAR(SepSun1+31)=CalendarYear,MONTH(SepSun1+31)=9),SepSun1+31,""))</f>
        <v>44467</v>
      </c>
      <c r="F72" s="5">
        <f>IF(DAY(SepSun1)=1,IF(AND(YEAR(SepSun1+25)=CalendarYear,MONTH(SepSun1+25)=9),SepSun1+25,""),IF(AND(YEAR(SepSun1+32)=CalendarYear,MONTH(SepSun1+32)=9),SepSun1+32,""))</f>
        <v>44468</v>
      </c>
      <c r="G72" s="5">
        <f>IF(DAY(SepSun1)=1,IF(AND(YEAR(SepSun1+26)=CalendarYear,MONTH(SepSun1+26)=9),SepSun1+26,""),IF(AND(YEAR(SepSun1+33)=CalendarYear,MONTH(SepSun1+33)=9),SepSun1+33,""))</f>
        <v>44469</v>
      </c>
      <c r="K72" s="5"/>
      <c r="L72" s="7"/>
      <c r="O72" s="28"/>
    </row>
    <row r="73" spans="3:15" ht="15" customHeight="1" x14ac:dyDescent="0.2">
      <c r="K73" s="39"/>
      <c r="L73" s="7"/>
      <c r="O73" s="28"/>
    </row>
    <row r="74" spans="3:15" ht="15" customHeight="1" x14ac:dyDescent="0.2">
      <c r="C74" s="44" t="s">
        <v>7</v>
      </c>
      <c r="D74" s="44"/>
      <c r="E74" s="44"/>
      <c r="F74" s="44"/>
      <c r="G74" s="44"/>
      <c r="H74" s="44"/>
      <c r="I74" s="44"/>
      <c r="K74" s="15"/>
      <c r="L74" s="7"/>
      <c r="O74" s="37" t="s">
        <v>53</v>
      </c>
    </row>
    <row r="75" spans="3:15" ht="15" customHeight="1" x14ac:dyDescent="0.2">
      <c r="C75" s="15" t="s">
        <v>10</v>
      </c>
      <c r="D75" s="15" t="s">
        <v>11</v>
      </c>
      <c r="E75" s="15" t="s">
        <v>12</v>
      </c>
      <c r="F75" s="15" t="s">
        <v>13</v>
      </c>
      <c r="G75" s="15" t="s">
        <v>16</v>
      </c>
      <c r="H75" s="15" t="s">
        <v>14</v>
      </c>
      <c r="I75" s="15" t="s">
        <v>15</v>
      </c>
      <c r="K75" s="5"/>
      <c r="L75" s="7"/>
      <c r="O75" s="29" t="s">
        <v>54</v>
      </c>
    </row>
    <row r="76" spans="3:15" ht="15" customHeight="1" x14ac:dyDescent="0.2">
      <c r="C76" s="5" t="str">
        <f>IF(DAY(OctSun1)=1,"",IF(AND(YEAR(OctSun1+1)=CalendarYear,MONTH(OctSun1+1)=10),OctSun1+1,""))</f>
        <v/>
      </c>
      <c r="D76" s="5" t="str">
        <f>IF(DAY(OctSun1)=1,"",IF(AND(YEAR(OctSun1+2)=CalendarYear,MONTH(OctSun1+2)=10),OctSun1+2,""))</f>
        <v/>
      </c>
      <c r="E76" s="5" t="str">
        <f>IF(DAY(OctSun1)=1,"",IF(AND(YEAR(OctSun1+3)=CalendarYear,MONTH(OctSun1+3)=10),OctSun1+3,""))</f>
        <v/>
      </c>
      <c r="F76" s="5" t="str">
        <f>IF(DAY(OctSun1)=1,"",IF(AND(YEAR(OctSun1+4)=CalendarYear,MONTH(OctSun1+4)=10),OctSun1+4,""))</f>
        <v/>
      </c>
      <c r="G76" s="5" t="str">
        <f>IF(DAY(OctSun1)=1,"",IF(AND(YEAR(OctSun1+5)=CalendarYear,MONTH(OctSun1+5)=10),OctSun1+5,""))</f>
        <v/>
      </c>
      <c r="H76" s="5">
        <f>IF(DAY(OctSun1)=1,"",IF(AND(YEAR(OctSun1+6)=CalendarYear,MONTH(OctSun1+6)=10),OctSun1+6,""))</f>
        <v>44470</v>
      </c>
      <c r="I76" s="5">
        <f>IF(DAY(OctSun1)=1,IF(AND(YEAR(OctSun1)=CalendarYear,MONTH(OctSun1)=10),OctSun1,""),IF(AND(YEAR(OctSun1+7)=CalendarYear,MONTH(OctSun1+7)=10),OctSun1+7,""))</f>
        <v>44471</v>
      </c>
      <c r="K76" s="5"/>
      <c r="L76" s="7"/>
      <c r="O76" s="33" t="s">
        <v>50</v>
      </c>
    </row>
    <row r="77" spans="3:15" ht="15" customHeight="1" x14ac:dyDescent="0.2">
      <c r="C77" s="5">
        <f>IF(DAY(OctSun1)=1,IF(AND(YEAR(OctSun1+1)=CalendarYear,MONTH(OctSun1+1)=10),OctSun1+1,""),IF(AND(YEAR(OctSun1+8)=CalendarYear,MONTH(OctSun1+8)=10),OctSun1+8,""))</f>
        <v>44472</v>
      </c>
      <c r="D77" s="5">
        <f>IF(DAY(OctSun1)=1,IF(AND(YEAR(OctSun1+2)=CalendarYear,MONTH(OctSun1+2)=10),OctSun1+2,""),IF(AND(YEAR(OctSun1+9)=CalendarYear,MONTH(OctSun1+9)=10),OctSun1+9,""))</f>
        <v>44473</v>
      </c>
      <c r="E77" s="27">
        <f>IF(DAY(OctSun1)=1,IF(AND(YEAR(OctSun1+3)=CalendarYear,MONTH(OctSun1+3)=10),OctSun1+3,""),IF(AND(YEAR(OctSun1+10)=CalendarYear,MONTH(OctSun1+10)=10),OctSun1+10,""))</f>
        <v>44474</v>
      </c>
      <c r="F77" s="5">
        <f>IF(DAY(OctSun1)=1,IF(AND(YEAR(OctSun1+4)=CalendarYear,MONTH(OctSun1+4)=10),OctSun1+4,""),IF(AND(YEAR(OctSun1+11)=CalendarYear,MONTH(OctSun1+11)=10),OctSun1+11,""))</f>
        <v>44475</v>
      </c>
      <c r="G77" s="27">
        <f>IF(DAY(OctSun1)=1,IF(AND(YEAR(OctSun1+5)=CalendarYear,MONTH(OctSun1+5)=10),OctSun1+5,""),IF(AND(YEAR(OctSun1+12)=CalendarYear,MONTH(OctSun1+12)=10),OctSun1+12,""))</f>
        <v>44476</v>
      </c>
      <c r="H77" s="5">
        <f>IF(DAY(OctSun1)=1,IF(AND(YEAR(OctSun1+6)=CalendarYear,MONTH(OctSun1+6)=10),OctSun1+6,""),IF(AND(YEAR(OctSun1+13)=CalendarYear,MONTH(OctSun1+13)=10),OctSun1+13,""))</f>
        <v>44477</v>
      </c>
      <c r="I77" s="5">
        <f>IF(DAY(OctSun1)=1,IF(AND(YEAR(OctSun1+7)=CalendarYear,MONTH(OctSun1+7)=10),OctSun1+7,""),IF(AND(YEAR(OctSun1+14)=CalendarYear,MONTH(OctSun1+14)=10),OctSun1+14,""))</f>
        <v>44478</v>
      </c>
      <c r="K77" s="5"/>
      <c r="L77" s="7"/>
      <c r="O77" s="29" t="s">
        <v>51</v>
      </c>
    </row>
    <row r="78" spans="3:15" ht="15" customHeight="1" x14ac:dyDescent="0.2">
      <c r="C78" s="5">
        <f>IF(DAY(OctSun1)=1,IF(AND(YEAR(OctSun1+8)=CalendarYear,MONTH(OctSun1+8)=10),OctSun1+8,""),IF(AND(YEAR(OctSun1+15)=CalendarYear,MONTH(OctSun1+15)=10),OctSun1+15,""))</f>
        <v>44479</v>
      </c>
      <c r="D78" s="27">
        <f>IF(DAY(OctSun1)=1,IF(AND(YEAR(OctSun1+9)=CalendarYear,MONTH(OctSun1+9)=10),OctSun1+9,""),IF(AND(YEAR(OctSun1+16)=CalendarYear,MONTH(OctSun1+16)=10),OctSun1+16,""))</f>
        <v>44480</v>
      </c>
      <c r="E78" s="27">
        <f>IF(DAY(OctSun1)=1,IF(AND(YEAR(OctSun1+10)=CalendarYear,MONTH(OctSun1+10)=10),OctSun1+10,""),IF(AND(YEAR(OctSun1+17)=CalendarYear,MONTH(OctSun1+17)=10),OctSun1+17,""))</f>
        <v>44481</v>
      </c>
      <c r="F78" s="5">
        <f>IF(DAY(OctSun1)=1,IF(AND(YEAR(OctSun1+11)=CalendarYear,MONTH(OctSun1+11)=10),OctSun1+11,""),IF(AND(YEAR(OctSun1+18)=CalendarYear,MONTH(OctSun1+18)=10),OctSun1+18,""))</f>
        <v>44482</v>
      </c>
      <c r="G78" s="5">
        <f>IF(DAY(OctSun1)=1,IF(AND(YEAR(OctSun1+12)=CalendarYear,MONTH(OctSun1+12)=10),OctSun1+12,""),IF(AND(YEAR(OctSun1+19)=CalendarYear,MONTH(OctSun1+19)=10),OctSun1+19,""))</f>
        <v>44483</v>
      </c>
      <c r="H78" s="5">
        <f>IF(DAY(OctSun1)=1,IF(AND(YEAR(OctSun1+13)=CalendarYear,MONTH(OctSun1+13)=10),OctSun1+13,""),IF(AND(YEAR(OctSun1+20)=CalendarYear,MONTH(OctSun1+20)=10),OctSun1+20,""))</f>
        <v>44484</v>
      </c>
      <c r="I78" s="5">
        <f>IF(DAY(OctSun1)=1,IF(AND(YEAR(OctSun1+14)=CalendarYear,MONTH(OctSun1+14)=10),OctSun1+14,""),IF(AND(YEAR(OctSun1+21)=CalendarYear,MONTH(OctSun1+21)=10),OctSun1+21,""))</f>
        <v>44485</v>
      </c>
      <c r="K78" s="5"/>
      <c r="L78" s="7"/>
      <c r="O78" s="36" t="s">
        <v>52</v>
      </c>
    </row>
    <row r="79" spans="3:15" ht="15" customHeight="1" x14ac:dyDescent="0.2">
      <c r="C79" s="5">
        <f>IF(DAY(OctSun1)=1,IF(AND(YEAR(OctSun1+15)=CalendarYear,MONTH(OctSun1+15)=10),OctSun1+15,""),IF(AND(YEAR(OctSun1+22)=CalendarYear,MONTH(OctSun1+22)=10),OctSun1+22,""))</f>
        <v>44486</v>
      </c>
      <c r="D79" s="5">
        <f>IF(DAY(OctSun1)=1,IF(AND(YEAR(OctSun1+16)=CalendarYear,MONTH(OctSun1+16)=10),OctSun1+16,""),IF(AND(YEAR(OctSun1+23)=CalendarYear,MONTH(OctSun1+23)=10),OctSun1+23,""))</f>
        <v>44487</v>
      </c>
      <c r="E79" s="27">
        <f>IF(DAY(OctSun1)=1,IF(AND(YEAR(OctSun1+17)=CalendarYear,MONTH(OctSun1+17)=10),OctSun1+17,""),IF(AND(YEAR(OctSun1+24)=CalendarYear,MONTH(OctSun1+24)=10),OctSun1+24,""))</f>
        <v>44488</v>
      </c>
      <c r="F79" s="5">
        <f>IF(DAY(OctSun1)=1,IF(AND(YEAR(OctSun1+18)=CalendarYear,MONTH(OctSun1+18)=10),OctSun1+18,""),IF(AND(YEAR(OctSun1+25)=CalendarYear,MONTH(OctSun1+25)=10),OctSun1+25,""))</f>
        <v>44489</v>
      </c>
      <c r="G79" s="5">
        <f>IF(DAY(OctSun1)=1,IF(AND(YEAR(OctSun1+19)=CalendarYear,MONTH(OctSun1+19)=10),OctSun1+19,""),IF(AND(YEAR(OctSun1+26)=CalendarYear,MONTH(OctSun1+26)=10),OctSun1+26,""))</f>
        <v>44490</v>
      </c>
      <c r="H79" s="5">
        <f>IF(DAY(OctSun1)=1,IF(AND(YEAR(OctSun1+20)=CalendarYear,MONTH(OctSun1+20)=10),OctSun1+20,""),IF(AND(YEAR(OctSun1+27)=CalendarYear,MONTH(OctSun1+27)=10),OctSun1+27,""))</f>
        <v>44491</v>
      </c>
      <c r="I79" s="5">
        <f>IF(DAY(OctSun1)=1,IF(AND(YEAR(OctSun1+21)=CalendarYear,MONTH(OctSun1+21)=10),OctSun1+21,""),IF(AND(YEAR(OctSun1+28)=CalendarYear,MONTH(OctSun1+28)=10),OctSun1+28,""))</f>
        <v>44492</v>
      </c>
      <c r="K79" s="5"/>
      <c r="L79" s="7"/>
      <c r="O79" s="28" t="s">
        <v>73</v>
      </c>
    </row>
    <row r="80" spans="3:15" ht="15" customHeight="1" x14ac:dyDescent="0.2">
      <c r="C80" s="5">
        <f>IF(DAY(OctSun1)=1,IF(AND(YEAR(OctSun1+22)=CalendarYear,MONTH(OctSun1+22)=10),OctSun1+22,""),IF(AND(YEAR(OctSun1+29)=CalendarYear,MONTH(OctSun1+29)=10),OctSun1+29,""))</f>
        <v>44493</v>
      </c>
      <c r="D80" s="5">
        <f>IF(DAY(OctSun1)=1,IF(AND(YEAR(OctSun1+23)=CalendarYear,MONTH(OctSun1+23)=10),OctSun1+23,""),IF(AND(YEAR(OctSun1+30)=CalendarYear,MONTH(OctSun1+30)=10),OctSun1+30,""))</f>
        <v>44494</v>
      </c>
      <c r="E80" s="5">
        <f>IF(DAY(OctSun1)=1,IF(AND(YEAR(OctSun1+24)=CalendarYear,MONTH(OctSun1+24)=10),OctSun1+24,""),IF(AND(YEAR(OctSun1+31)=CalendarYear,MONTH(OctSun1+31)=10),OctSun1+31,""))</f>
        <v>44495</v>
      </c>
      <c r="F80" s="5">
        <f>IF(DAY(OctSun1)=1,IF(AND(YEAR(OctSun1+25)=CalendarYear,MONTH(OctSun1+25)=10),OctSun1+25,""),IF(AND(YEAR(OctSun1+32)=CalendarYear,MONTH(OctSun1+32)=10),OctSun1+32,""))</f>
        <v>44496</v>
      </c>
      <c r="G80" s="5">
        <f>IF(DAY(OctSun1)=1,IF(AND(YEAR(OctSun1+26)=CalendarYear,MONTH(OctSun1+26)=10),OctSun1+26,""),IF(AND(YEAR(OctSun1+33)=CalendarYear,MONTH(OctSun1+33)=10),OctSun1+33,""))</f>
        <v>44497</v>
      </c>
      <c r="H80" s="5">
        <f>IF(DAY(OctSun1)=1,IF(AND(YEAR(OctSun1+27)=CalendarYear,MONTH(OctSun1+27)=10),OctSun1+27,""),IF(AND(YEAR(OctSun1+34)=CalendarYear,MONTH(OctSun1+34)=10),OctSun1+34,""))</f>
        <v>44498</v>
      </c>
      <c r="I80" s="5">
        <f>IF(DAY(OctSun1)=1,IF(AND(YEAR(OctSun1+28)=CalendarYear,MONTH(OctSun1+28)=10),OctSun1+28,""),IF(AND(YEAR(OctSun1+35)=CalendarYear,MONTH(OctSun1+35)=10),OctSun1+35,""))</f>
        <v>44499</v>
      </c>
      <c r="K80" s="5"/>
      <c r="L80" s="7"/>
      <c r="O80" s="33" t="s">
        <v>55</v>
      </c>
    </row>
    <row r="81" spans="3:15" ht="15" customHeight="1" x14ac:dyDescent="0.2">
      <c r="C81" s="5">
        <f>IF(DAY(OctSun1)=1,IF(AND(YEAR(OctSun1+29)=CalendarYear,MONTH(OctSun1+29)=10),OctSun1+29,""),IF(AND(YEAR(OctSun1+36)=CalendarYear,MONTH(OctSun1+36)=10),OctSun1+36,""))</f>
        <v>44500</v>
      </c>
      <c r="D81" s="5" t="str">
        <f>IF(DAY(OctSun1)=1,IF(AND(YEAR(OctSun1+30)=CalendarYear,MONTH(OctSun1+30)=10),OctSun1+30,""),IF(AND(YEAR(OctSun1+37)=CalendarYear,MONTH(OctSun1+37)=10),OctSun1+37,""))</f>
        <v/>
      </c>
      <c r="E81" s="5" t="str">
        <f>IF(DAY(OctSun1)=1,IF(AND(YEAR(OctSun1+31)=CalendarYear,MONTH(OctSun1+31)=10),OctSun1+31,""),IF(AND(YEAR(OctSun1+38)=CalendarYear,MONTH(OctSun1+38)=10),OctSun1+38,""))</f>
        <v/>
      </c>
      <c r="F81" s="5" t="str">
        <f>IF(DAY(OctSun1)=1,IF(AND(YEAR(OctSun1+32)=CalendarYear,MONTH(OctSun1+32)=10),OctSun1+32,""),IF(AND(YEAR(OctSun1+39)=CalendarYear,MONTH(OctSun1+39)=10),OctSun1+39,""))</f>
        <v/>
      </c>
      <c r="G81" s="5" t="str">
        <f>IF(DAY(OctSun1)=1,IF(AND(YEAR(OctSun1+33)=CalendarYear,MONTH(OctSun1+33)=10),OctSun1+33,""),IF(AND(YEAR(OctSun1+40)=CalendarYear,MONTH(OctSun1+40)=10),OctSun1+40,""))</f>
        <v/>
      </c>
      <c r="H81" s="5" t="str">
        <f>IF(DAY(OctSun1)=1,IF(AND(YEAR(OctSun1+34)=CalendarYear,MONTH(OctSun1+34)=10),OctSun1+34,""),IF(AND(YEAR(OctSun1+41)=CalendarYear,MONTH(OctSun1+41)=10),OctSun1+41,""))</f>
        <v/>
      </c>
      <c r="I81" s="5" t="str">
        <f>IF(DAY(OctSun1)=1,IF(AND(YEAR(OctSun1+35)=CalendarYear,MONTH(OctSun1+35)=10),OctSun1+35,""),IF(AND(YEAR(OctSun1+42)=CalendarYear,MONTH(OctSun1+42)=10),OctSun1+42,""))</f>
        <v/>
      </c>
      <c r="L81" s="7"/>
      <c r="O81" s="30" t="s">
        <v>75</v>
      </c>
    </row>
    <row r="82" spans="3:15" ht="15" customHeight="1" x14ac:dyDescent="0.2">
      <c r="C82" s="5"/>
      <c r="D82" s="5"/>
      <c r="E82" s="5"/>
      <c r="F82" s="5"/>
      <c r="G82" s="5"/>
      <c r="H82" s="5"/>
      <c r="I82" s="5"/>
      <c r="K82" s="39"/>
      <c r="L82" s="7"/>
      <c r="O82" s="37" t="s">
        <v>57</v>
      </c>
    </row>
    <row r="83" spans="3:15" ht="15" customHeight="1" x14ac:dyDescent="0.2">
      <c r="C83" s="5"/>
      <c r="D83" s="5"/>
      <c r="E83" s="5"/>
      <c r="F83" s="5"/>
      <c r="G83" s="5"/>
      <c r="H83" s="5"/>
      <c r="I83" s="5"/>
      <c r="K83" s="15"/>
      <c r="L83" s="7"/>
      <c r="O83" s="29" t="s">
        <v>76</v>
      </c>
    </row>
    <row r="84" spans="3:15" ht="15" customHeight="1" x14ac:dyDescent="0.2">
      <c r="C84" s="5"/>
      <c r="D84" s="5"/>
      <c r="E84" s="5"/>
      <c r="F84" s="5"/>
      <c r="G84" s="5"/>
      <c r="H84" s="5"/>
      <c r="I84" s="5"/>
      <c r="K84" s="5"/>
      <c r="L84" s="7"/>
      <c r="O84" s="30"/>
    </row>
    <row r="85" spans="3:15" ht="15" customHeight="1" x14ac:dyDescent="0.2">
      <c r="C85" s="44" t="s">
        <v>8</v>
      </c>
      <c r="D85" s="44"/>
      <c r="E85" s="44"/>
      <c r="F85" s="44"/>
      <c r="G85" s="44"/>
      <c r="H85" s="44"/>
      <c r="I85" s="44"/>
      <c r="K85" s="5"/>
      <c r="L85" s="7"/>
      <c r="O85" s="37" t="s">
        <v>84</v>
      </c>
    </row>
    <row r="86" spans="3:15" ht="15" customHeight="1" x14ac:dyDescent="0.2">
      <c r="C86" s="15" t="s">
        <v>10</v>
      </c>
      <c r="D86" s="15" t="s">
        <v>11</v>
      </c>
      <c r="E86" s="15" t="s">
        <v>12</v>
      </c>
      <c r="F86" s="15" t="s">
        <v>13</v>
      </c>
      <c r="G86" s="15" t="s">
        <v>16</v>
      </c>
      <c r="H86" s="15" t="s">
        <v>14</v>
      </c>
      <c r="I86" s="15" t="s">
        <v>15</v>
      </c>
      <c r="K86" s="5"/>
      <c r="L86" s="7"/>
      <c r="O86" s="30" t="s">
        <v>77</v>
      </c>
    </row>
    <row r="87" spans="3:15" ht="15" customHeight="1" x14ac:dyDescent="0.2">
      <c r="C87" s="5" t="str">
        <f>IF(DAY(NovSun1)=1,"",IF(AND(YEAR(NovSun1+1)=CalendarYear,MONTH(NovSun1+1)=11),NovSun1+1,""))</f>
        <v/>
      </c>
      <c r="D87" s="5">
        <f>IF(DAY(NovSun1)=1,"",IF(AND(YEAR(NovSun1+2)=CalendarYear,MONTH(NovSun1+2)=11),NovSun1+2,""))</f>
        <v>44501</v>
      </c>
      <c r="E87" s="27">
        <f>IF(DAY(NovSun1)=1,"",IF(AND(YEAR(NovSun1+3)=CalendarYear,MONTH(NovSun1+3)=11),NovSun1+3,""))</f>
        <v>44502</v>
      </c>
      <c r="F87" s="5">
        <f>IF(DAY(NovSun1)=1,"",IF(AND(YEAR(NovSun1+4)=CalendarYear,MONTH(NovSun1+4)=11),NovSun1+4,""))</f>
        <v>44503</v>
      </c>
      <c r="G87" s="5">
        <f>IF(DAY(NovSun1)=1,"",IF(AND(YEAR(NovSun1+5)=CalendarYear,MONTH(NovSun1+5)=11),NovSun1+5,""))</f>
        <v>44504</v>
      </c>
      <c r="H87" s="27">
        <f>IF(DAY(NovSun1)=1,"",IF(AND(YEAR(NovSun1+6)=CalendarYear,MONTH(NovSun1+6)=11),NovSun1+6,""))</f>
        <v>44505</v>
      </c>
      <c r="I87" s="5">
        <f>IF(DAY(NovSun1)=1,IF(AND(YEAR(NovSun1)=CalendarYear,MONTH(NovSun1)=11),NovSun1,""),IF(AND(YEAR(NovSun1+7)=CalendarYear,MONTH(NovSun1+7)=11),NovSun1+7,""))</f>
        <v>44506</v>
      </c>
      <c r="K87" s="5"/>
      <c r="L87" s="7"/>
      <c r="O87" s="36" t="s">
        <v>83</v>
      </c>
    </row>
    <row r="88" spans="3:15" ht="15" customHeight="1" x14ac:dyDescent="0.2">
      <c r="C88" s="5">
        <f>IF(DAY(NovSun1)=1,IF(AND(YEAR(NovSun1+1)=CalendarYear,MONTH(NovSun1+1)=11),NovSun1+1,""),IF(AND(YEAR(NovSun1+8)=CalendarYear,MONTH(NovSun1+8)=11),NovSun1+8,""))</f>
        <v>44507</v>
      </c>
      <c r="D88" s="27">
        <f>IF(DAY(NovSun1)=1,IF(AND(YEAR(NovSun1+2)=CalendarYear,MONTH(NovSun1+2)=11),NovSun1+2,""),IF(AND(YEAR(NovSun1+9)=CalendarYear,MONTH(NovSun1+9)=11),NovSun1+9,""))</f>
        <v>44508</v>
      </c>
      <c r="E88" s="5">
        <f>IF(DAY(NovSun1)=1,IF(AND(YEAR(NovSun1+3)=CalendarYear,MONTH(NovSun1+3)=11),NovSun1+3,""),IF(AND(YEAR(NovSun1+10)=CalendarYear,MONTH(NovSun1+10)=11),NovSun1+10,""))</f>
        <v>44509</v>
      </c>
      <c r="F88" s="5">
        <f>IF(DAY(NovSun1)=1,IF(AND(YEAR(NovSun1+4)=CalendarYear,MONTH(NovSun1+4)=11),NovSun1+4,""),IF(AND(YEAR(NovSun1+11)=CalendarYear,MONTH(NovSun1+11)=11),NovSun1+11,""))</f>
        <v>44510</v>
      </c>
      <c r="G88" s="5">
        <f>IF(DAY(NovSun1)=1,IF(AND(YEAR(NovSun1+5)=CalendarYear,MONTH(NovSun1+5)=11),NovSun1+5,""),IF(AND(YEAR(NovSun1+12)=CalendarYear,MONTH(NovSun1+12)=11),NovSun1+12,""))</f>
        <v>44511</v>
      </c>
      <c r="H88" s="5">
        <f>IF(DAY(NovSun1)=1,IF(AND(YEAR(NovSun1+6)=CalendarYear,MONTH(NovSun1+6)=11),NovSun1+6,""),IF(AND(YEAR(NovSun1+13)=CalendarYear,MONTH(NovSun1+13)=11),NovSun1+13,""))</f>
        <v>44512</v>
      </c>
      <c r="I88" s="5">
        <f>IF(DAY(NovSun1)=1,IF(AND(YEAR(NovSun1+7)=CalendarYear,MONTH(NovSun1+7)=11),NovSun1+7,""),IF(AND(YEAR(NovSun1+14)=CalendarYear,MONTH(NovSun1+14)=11),NovSun1+14,""))</f>
        <v>44513</v>
      </c>
      <c r="K88" s="5"/>
      <c r="L88" s="7"/>
      <c r="O88" s="28" t="s">
        <v>79</v>
      </c>
    </row>
    <row r="89" spans="3:15" ht="15" customHeight="1" x14ac:dyDescent="0.2">
      <c r="C89" s="5">
        <f>IF(DAY(NovSun1)=1,IF(AND(YEAR(NovSun1+8)=CalendarYear,MONTH(NovSun1+8)=11),NovSun1+8,""),IF(AND(YEAR(NovSun1+15)=CalendarYear,MONTH(NovSun1+15)=11),NovSun1+15,""))</f>
        <v>44514</v>
      </c>
      <c r="D89" s="5">
        <f>IF(DAY(NovSun1)=1,IF(AND(YEAR(NovSun1+9)=CalendarYear,MONTH(NovSun1+9)=11),NovSun1+9,""),IF(AND(YEAR(NovSun1+16)=CalendarYear,MONTH(NovSun1+16)=11),NovSun1+16,""))</f>
        <v>44515</v>
      </c>
      <c r="E89" s="5">
        <f>IF(DAY(NovSun1)=1,IF(AND(YEAR(NovSun1+10)=CalendarYear,MONTH(NovSun1+10)=11),NovSun1+10,""),IF(AND(YEAR(NovSun1+17)=CalendarYear,MONTH(NovSun1+17)=11),NovSun1+17,""))</f>
        <v>44516</v>
      </c>
      <c r="F89" s="5">
        <f>IF(DAY(NovSun1)=1,IF(AND(YEAR(NovSun1+11)=CalendarYear,MONTH(NovSun1+11)=11),NovSun1+11,""),IF(AND(YEAR(NovSun1+18)=CalendarYear,MONTH(NovSun1+18)=11),NovSun1+18,""))</f>
        <v>44517</v>
      </c>
      <c r="G89" s="5">
        <f>IF(DAY(NovSun1)=1,IF(AND(YEAR(NovSun1+12)=CalendarYear,MONTH(NovSun1+12)=11),NovSun1+12,""),IF(AND(YEAR(NovSun1+19)=CalendarYear,MONTH(NovSun1+19)=11),NovSun1+19,""))</f>
        <v>44518</v>
      </c>
      <c r="H89" s="5">
        <f>IF(DAY(NovSun1)=1,IF(AND(YEAR(NovSun1+13)=CalendarYear,MONTH(NovSun1+13)=11),NovSun1+13,""),IF(AND(YEAR(NovSun1+20)=CalendarYear,MONTH(NovSun1+20)=11),NovSun1+20,""))</f>
        <v>44519</v>
      </c>
      <c r="I89" s="5">
        <f>IF(DAY(NovSun1)=1,IF(AND(YEAR(NovSun1+14)=CalendarYear,MONTH(NovSun1+14)=11),NovSun1+14,""),IF(AND(YEAR(NovSun1+21)=CalendarYear,MONTH(NovSun1+21)=11),NovSun1+21,""))</f>
        <v>44520</v>
      </c>
      <c r="L89" s="7"/>
      <c r="O89" s="29" t="s">
        <v>80</v>
      </c>
    </row>
    <row r="90" spans="3:15" ht="15" customHeight="1" x14ac:dyDescent="0.2">
      <c r="C90" s="5">
        <f>IF(DAY(NovSun1)=1,IF(AND(YEAR(NovSun1+15)=CalendarYear,MONTH(NovSun1+15)=11),NovSun1+15,""),IF(AND(YEAR(NovSun1+22)=CalendarYear,MONTH(NovSun1+22)=11),NovSun1+22,""))</f>
        <v>44521</v>
      </c>
      <c r="D90" s="5">
        <f>IF(DAY(NovSun1)=1,IF(AND(YEAR(NovSun1+16)=CalendarYear,MONTH(NovSun1+16)=11),NovSun1+16,""),IF(AND(YEAR(NovSun1+23)=CalendarYear,MONTH(NovSun1+23)=11),NovSun1+23,""))</f>
        <v>44522</v>
      </c>
      <c r="E90" s="5">
        <f>IF(DAY(NovSun1)=1,IF(AND(YEAR(NovSun1+17)=CalendarYear,MONTH(NovSun1+17)=11),NovSun1+17,""),IF(AND(YEAR(NovSun1+24)=CalendarYear,MONTH(NovSun1+24)=11),NovSun1+24,""))</f>
        <v>44523</v>
      </c>
      <c r="F90" s="5">
        <f>IF(DAY(NovSun1)=1,IF(AND(YEAR(NovSun1+18)=CalendarYear,MONTH(NovSun1+18)=11),NovSun1+18,""),IF(AND(YEAR(NovSun1+25)=CalendarYear,MONTH(NovSun1+25)=11),NovSun1+25,""))</f>
        <v>44524</v>
      </c>
      <c r="G90" s="5">
        <f>IF(DAY(NovSun1)=1,IF(AND(YEAR(NovSun1+19)=CalendarYear,MONTH(NovSun1+19)=11),NovSun1+19,""),IF(AND(YEAR(NovSun1+26)=CalendarYear,MONTH(NovSun1+26)=11),NovSun1+26,""))</f>
        <v>44525</v>
      </c>
      <c r="H90" s="5">
        <f>IF(DAY(NovSun1)=1,IF(AND(YEAR(NovSun1+20)=CalendarYear,MONTH(NovSun1+20)=11),NovSun1+20,""),IF(AND(YEAR(NovSun1+27)=CalendarYear,MONTH(NovSun1+27)=11),NovSun1+27,""))</f>
        <v>44526</v>
      </c>
      <c r="I90" s="5">
        <f>IF(DAY(NovSun1)=1,IF(AND(YEAR(NovSun1+21)=CalendarYear,MONTH(NovSun1+21)=11),NovSun1+21,""),IF(AND(YEAR(NovSun1+28)=CalendarYear,MONTH(NovSun1+28)=11),NovSun1+28,""))</f>
        <v>44527</v>
      </c>
      <c r="L90" s="7"/>
      <c r="O90" s="33" t="s">
        <v>56</v>
      </c>
    </row>
    <row r="91" spans="3:15" ht="15" customHeight="1" x14ac:dyDescent="0.2">
      <c r="C91" s="5">
        <f>IF(DAY(NovSun1)=1,IF(AND(YEAR(NovSun1+22)=CalendarYear,MONTH(NovSun1+22)=11),NovSun1+22,""),IF(AND(YEAR(NovSun1+29)=CalendarYear,MONTH(NovSun1+29)=11),NovSun1+29,""))</f>
        <v>44528</v>
      </c>
      <c r="D91" s="5">
        <f>IF(DAY(NovSun1)=1,IF(AND(YEAR(NovSun1+23)=CalendarYear,MONTH(NovSun1+23)=11),NovSun1+23,""),IF(AND(YEAR(NovSun1+30)=CalendarYear,MONTH(NovSun1+30)=11),NovSun1+30,""))</f>
        <v>44529</v>
      </c>
      <c r="E91" s="5">
        <f>IF(DAY(NovSun1)=1,IF(AND(YEAR(NovSun1+24)=CalendarYear,MONTH(NovSun1+24)=11),NovSun1+24,""),IF(AND(YEAR(NovSun1+31)=CalendarYear,MONTH(NovSun1+31)=11),NovSun1+31,""))</f>
        <v>44530</v>
      </c>
      <c r="F91" s="5" t="str">
        <f>IF(DAY(NovSun1)=1,IF(AND(YEAR(NovSun1+25)=CalendarYear,MONTH(NovSun1+25)=11),NovSun1+25,""),IF(AND(YEAR(NovSun1+32)=CalendarYear,MONTH(NovSun1+32)=11),NovSun1+32,""))</f>
        <v/>
      </c>
      <c r="G91" s="5" t="str">
        <f>IF(DAY(NovSun1)=1,IF(AND(YEAR(NovSun1+26)=CalendarYear,MONTH(NovSun1+26)=11),NovSun1+26,""),IF(AND(YEAR(NovSun1+33)=CalendarYear,MONTH(NovSun1+33)=11),NovSun1+33,""))</f>
        <v/>
      </c>
      <c r="H91" s="5" t="str">
        <f>IF(DAY(NovSun1)=1,IF(AND(YEAR(NovSun1+27)=CalendarYear,MONTH(NovSun1+27)=11),NovSun1+27,""),IF(AND(YEAR(NovSun1+34)=CalendarYear,MONTH(NovSun1+34)=11),NovSun1+34,""))</f>
        <v/>
      </c>
      <c r="I91" s="5" t="str">
        <f>IF(DAY(NovSun1)=1,IF(AND(YEAR(NovSun1+28)=CalendarYear,MONTH(NovSun1+28)=11),NovSun1+28,""),IF(AND(YEAR(NovSun1+35)=CalendarYear,MONTH(NovSun1+35)=11),NovSun1+35,""))</f>
        <v/>
      </c>
      <c r="L91" s="7"/>
      <c r="O91" s="29" t="s">
        <v>81</v>
      </c>
    </row>
    <row r="92" spans="3:15" ht="15" customHeight="1" x14ac:dyDescent="0.2">
      <c r="L92" s="7"/>
      <c r="O92" s="33"/>
    </row>
    <row r="93" spans="3:15" ht="15" customHeight="1" x14ac:dyDescent="0.2">
      <c r="C93" s="44" t="s">
        <v>9</v>
      </c>
      <c r="D93" s="44"/>
      <c r="E93" s="44"/>
      <c r="F93" s="44"/>
      <c r="G93" s="44"/>
      <c r="H93" s="44"/>
      <c r="I93" s="44"/>
      <c r="L93" s="7"/>
      <c r="O93" s="36" t="s">
        <v>85</v>
      </c>
    </row>
    <row r="94" spans="3:15" ht="15" customHeight="1" x14ac:dyDescent="0.2">
      <c r="C94" s="15" t="s">
        <v>10</v>
      </c>
      <c r="D94" s="15" t="s">
        <v>11</v>
      </c>
      <c r="E94" s="15" t="s">
        <v>12</v>
      </c>
      <c r="F94" s="15" t="s">
        <v>13</v>
      </c>
      <c r="G94" s="15" t="s">
        <v>16</v>
      </c>
      <c r="H94" s="15" t="s">
        <v>14</v>
      </c>
      <c r="I94" s="15" t="s">
        <v>15</v>
      </c>
      <c r="L94" s="7"/>
      <c r="O94" s="30" t="s">
        <v>82</v>
      </c>
    </row>
    <row r="95" spans="3:15" ht="15" customHeight="1" x14ac:dyDescent="0.2">
      <c r="C95" s="5" t="str">
        <f>IF(DAY(DecSun1)=1,"",IF(AND(YEAR(DecSun1+1)=CalendarYear,MONTH(DecSun1+1)=12),DecSun1+1,""))</f>
        <v/>
      </c>
      <c r="D95" s="5" t="str">
        <f>IF(DAY(DecSun1)=1,"",IF(AND(YEAR(DecSun1+2)=CalendarYear,MONTH(DecSun1+2)=12),DecSun1+2,""))</f>
        <v/>
      </c>
      <c r="E95" s="5" t="str">
        <f>IF(DAY(DecSun1)=1,"",IF(AND(YEAR(DecSun1+3)=CalendarYear,MONTH(DecSun1+3)=12),DecSun1+3,""))</f>
        <v/>
      </c>
      <c r="F95" s="5">
        <f>IF(DAY(DecSun1)=1,"",IF(AND(YEAR(DecSun1+4)=CalendarYear,MONTH(DecSun1+4)=12),DecSun1+4,""))</f>
        <v>44531</v>
      </c>
      <c r="G95" s="5">
        <f>IF(DAY(DecSun1)=1,"",IF(AND(YEAR(DecSun1+5)=CalendarYear,MONTH(DecSun1+5)=12),DecSun1+5,""))</f>
        <v>44532</v>
      </c>
      <c r="H95" s="5">
        <f>IF(DAY(DecSun1)=1,"",IF(AND(YEAR(DecSun1+6)=CalendarYear,MONTH(DecSun1+6)=12),DecSun1+6,""))</f>
        <v>44533</v>
      </c>
      <c r="I95" s="5">
        <f>IF(DAY(DecSun1)=1,IF(AND(YEAR(DecSun1)=CalendarYear,MONTH(DecSun1)=12),DecSun1,""),IF(AND(YEAR(DecSun1+7)=CalendarYear,MONTH(DecSun1+7)=12),DecSun1+7,""))</f>
        <v>44534</v>
      </c>
      <c r="O95" s="28"/>
    </row>
    <row r="96" spans="3:15" ht="15" customHeight="1" x14ac:dyDescent="0.2">
      <c r="C96" s="5">
        <f>IF(DAY(DecSun1)=1,IF(AND(YEAR(DecSun1+1)=CalendarYear,MONTH(DecSun1+1)=12),DecSun1+1,""),IF(AND(YEAR(DecSun1+8)=CalendarYear,MONTH(DecSun1+8)=12),DecSun1+8,""))</f>
        <v>44535</v>
      </c>
      <c r="D96" s="5">
        <f>IF(DAY(DecSun1)=1,IF(AND(YEAR(DecSun1+2)=CalendarYear,MONTH(DecSun1+2)=12),DecSun1+2,""),IF(AND(YEAR(DecSun1+9)=CalendarYear,MONTH(DecSun1+9)=12),DecSun1+9,""))</f>
        <v>44536</v>
      </c>
      <c r="E96" s="27">
        <f>IF(DAY(DecSun1)=1,IF(AND(YEAR(DecSun1+3)=CalendarYear,MONTH(DecSun1+3)=12),DecSun1+3,""),IF(AND(YEAR(DecSun1+10)=CalendarYear,MONTH(DecSun1+10)=12),DecSun1+10,""))</f>
        <v>44537</v>
      </c>
      <c r="F96" s="5">
        <f>IF(DAY(DecSun1)=1,IF(AND(YEAR(DecSun1+4)=CalendarYear,MONTH(DecSun1+4)=12),DecSun1+4,""),IF(AND(YEAR(DecSun1+11)=CalendarYear,MONTH(DecSun1+11)=12),DecSun1+11,""))</f>
        <v>44538</v>
      </c>
      <c r="G96" s="5">
        <f>IF(DAY(DecSun1)=1,IF(AND(YEAR(DecSun1+5)=CalendarYear,MONTH(DecSun1+5)=12),DecSun1+5,""),IF(AND(YEAR(DecSun1+12)=CalendarYear,MONTH(DecSun1+12)=12),DecSun1+12,""))</f>
        <v>44539</v>
      </c>
      <c r="H96" s="5">
        <f>IF(DAY(DecSun1)=1,IF(AND(YEAR(DecSun1+6)=CalendarYear,MONTH(DecSun1+6)=12),DecSun1+6,""),IF(AND(YEAR(DecSun1+13)=CalendarYear,MONTH(DecSun1+13)=12),DecSun1+13,""))</f>
        <v>44540</v>
      </c>
      <c r="I96" s="5">
        <f>IF(DAY(DecSun1)=1,IF(AND(YEAR(DecSun1+7)=CalendarYear,MONTH(DecSun1+7)=12),DecSun1+7,""),IF(AND(YEAR(DecSun1+14)=CalendarYear,MONTH(DecSun1+14)=12),DecSun1+14,""))</f>
        <v>44541</v>
      </c>
      <c r="O96" s="23" t="s">
        <v>44</v>
      </c>
    </row>
    <row r="97" spans="3:15" ht="15" customHeight="1" x14ac:dyDescent="0.2">
      <c r="C97" s="5">
        <f>IF(DAY(DecSun1)=1,IF(AND(YEAR(DecSun1+8)=CalendarYear,MONTH(DecSun1+8)=12),DecSun1+8,""),IF(AND(YEAR(DecSun1+15)=CalendarYear,MONTH(DecSun1+15)=12),DecSun1+15,""))</f>
        <v>44542</v>
      </c>
      <c r="D97" s="5">
        <f>IF(DAY(DecSun1)=1,IF(AND(YEAR(DecSun1+9)=CalendarYear,MONTH(DecSun1+9)=12),DecSun1+9,""),IF(AND(YEAR(DecSun1+16)=CalendarYear,MONTH(DecSun1+16)=12),DecSun1+16,""))</f>
        <v>44543</v>
      </c>
      <c r="E97" s="5">
        <f>IF(DAY(DecSun1)=1,IF(AND(YEAR(DecSun1+10)=CalendarYear,MONTH(DecSun1+10)=12),DecSun1+10,""),IF(AND(YEAR(DecSun1+17)=CalendarYear,MONTH(DecSun1+17)=12),DecSun1+17,""))</f>
        <v>44544</v>
      </c>
      <c r="F97" s="5">
        <f>IF(DAY(DecSun1)=1,IF(AND(YEAR(DecSun1+11)=CalendarYear,MONTH(DecSun1+11)=12),DecSun1+11,""),IF(AND(YEAR(DecSun1+18)=CalendarYear,MONTH(DecSun1+18)=12),DecSun1+18,""))</f>
        <v>44545</v>
      </c>
      <c r="G97" s="5">
        <f>IF(DAY(DecSun1)=1,IF(AND(YEAR(DecSun1+12)=CalendarYear,MONTH(DecSun1+12)=12),DecSun1+12,""),IF(AND(YEAR(DecSun1+19)=CalendarYear,MONTH(DecSun1+19)=12),DecSun1+19,""))</f>
        <v>44546</v>
      </c>
      <c r="H97" s="5">
        <f>IF(DAY(DecSun1)=1,IF(AND(YEAR(DecSun1+13)=CalendarYear,MONTH(DecSun1+13)=12),DecSun1+13,""),IF(AND(YEAR(DecSun1+20)=CalendarYear,MONTH(DecSun1+20)=12),DecSun1+20,""))</f>
        <v>44547</v>
      </c>
      <c r="I97" s="5">
        <f>IF(DAY(DecSun1)=1,IF(AND(YEAR(DecSun1+14)=CalendarYear,MONTH(DecSun1+14)=12),DecSun1+14,""),IF(AND(YEAR(DecSun1+21)=CalendarYear,MONTH(DecSun1+21)=12),DecSun1+21,""))</f>
        <v>44548</v>
      </c>
      <c r="O97" s="24" t="s">
        <v>45</v>
      </c>
    </row>
    <row r="98" spans="3:15" ht="15" customHeight="1" x14ac:dyDescent="0.2">
      <c r="C98" s="5">
        <f>IF(DAY(DecSun1)=1,IF(AND(YEAR(DecSun1+15)=CalendarYear,MONTH(DecSun1+15)=12),DecSun1+15,""),IF(AND(YEAR(DecSun1+22)=CalendarYear,MONTH(DecSun1+22)=12),DecSun1+22,""))</f>
        <v>44549</v>
      </c>
      <c r="D98" s="5">
        <f>IF(DAY(DecSun1)=1,IF(AND(YEAR(DecSun1+16)=CalendarYear,MONTH(DecSun1+16)=12),DecSun1+16,""),IF(AND(YEAR(DecSun1+23)=CalendarYear,MONTH(DecSun1+23)=12),DecSun1+23,""))</f>
        <v>44550</v>
      </c>
      <c r="E98" s="5">
        <f>IF(DAY(DecSun1)=1,IF(AND(YEAR(DecSun1+17)=CalendarYear,MONTH(DecSun1+17)=12),DecSun1+17,""),IF(AND(YEAR(DecSun1+24)=CalendarYear,MONTH(DecSun1+24)=12),DecSun1+24,""))</f>
        <v>44551</v>
      </c>
      <c r="F98" s="5">
        <f>IF(DAY(DecSun1)=1,IF(AND(YEAR(DecSun1+18)=CalendarYear,MONTH(DecSun1+18)=12),DecSun1+18,""),IF(AND(YEAR(DecSun1+25)=CalendarYear,MONTH(DecSun1+25)=12),DecSun1+25,""))</f>
        <v>44552</v>
      </c>
      <c r="G98" s="5">
        <f>IF(DAY(DecSun1)=1,IF(AND(YEAR(DecSun1+19)=CalendarYear,MONTH(DecSun1+19)=12),DecSun1+19,""),IF(AND(YEAR(DecSun1+26)=CalendarYear,MONTH(DecSun1+26)=12),DecSun1+26,""))</f>
        <v>44553</v>
      </c>
      <c r="H98" s="5">
        <f>IF(DAY(DecSun1)=1,IF(AND(YEAR(DecSun1+20)=CalendarYear,MONTH(DecSun1+20)=12),DecSun1+20,""),IF(AND(YEAR(DecSun1+27)=CalendarYear,MONTH(DecSun1+27)=12),DecSun1+27,""))</f>
        <v>44554</v>
      </c>
      <c r="I98" s="5">
        <f>IF(DAY(DecSun1)=1,IF(AND(YEAR(DecSun1+21)=CalendarYear,MONTH(DecSun1+21)=12),DecSun1+21,""),IF(AND(YEAR(DecSun1+28)=CalendarYear,MONTH(DecSun1+28)=12),DecSun1+28,""))</f>
        <v>44555</v>
      </c>
      <c r="O98" s="24" t="s">
        <v>46</v>
      </c>
    </row>
    <row r="99" spans="3:15" ht="15" customHeight="1" x14ac:dyDescent="0.2">
      <c r="C99" s="5">
        <f>IF(DAY(DecSun1)=1,IF(AND(YEAR(DecSun1+22)=CalendarYear,MONTH(DecSun1+22)=12),DecSun1+22,""),IF(AND(YEAR(DecSun1+29)=CalendarYear,MONTH(DecSun1+29)=12),DecSun1+29,""))</f>
        <v>44556</v>
      </c>
      <c r="D99" s="5">
        <f>IF(DAY(DecSun1)=1,IF(AND(YEAR(DecSun1+23)=CalendarYear,MONTH(DecSun1+23)=12),DecSun1+23,""),IF(AND(YEAR(DecSun1+30)=CalendarYear,MONTH(DecSun1+30)=12),DecSun1+30,""))</f>
        <v>44557</v>
      </c>
      <c r="E99" s="5">
        <f>IF(DAY(DecSun1)=1,IF(AND(YEAR(DecSun1+24)=CalendarYear,MONTH(DecSun1+24)=12),DecSun1+24,""),IF(AND(YEAR(DecSun1+31)=CalendarYear,MONTH(DecSun1+31)=12),DecSun1+31,""))</f>
        <v>44558</v>
      </c>
      <c r="F99" s="5">
        <f>IF(DAY(DecSun1)=1,IF(AND(YEAR(DecSun1+25)=CalendarYear,MONTH(DecSun1+25)=12),DecSun1+25,""),IF(AND(YEAR(DecSun1+32)=CalendarYear,MONTH(DecSun1+32)=12),DecSun1+32,""))</f>
        <v>44559</v>
      </c>
      <c r="G99" s="5">
        <f>IF(DAY(DecSun1)=1,IF(AND(YEAR(DecSun1+26)=CalendarYear,MONTH(DecSun1+26)=12),DecSun1+26,""),IF(AND(YEAR(DecSun1+33)=CalendarYear,MONTH(DecSun1+33)=12),DecSun1+33,""))</f>
        <v>44560</v>
      </c>
      <c r="H99" s="5">
        <f>IF(DAY(DecSun1)=1,IF(AND(YEAR(DecSun1+27)=CalendarYear,MONTH(DecSun1+27)=12),DecSun1+27,""),IF(AND(YEAR(DecSun1+34)=CalendarYear,MONTH(DecSun1+34)=12),DecSun1+34,""))</f>
        <v>44561</v>
      </c>
      <c r="I99" s="5" t="str">
        <f>IF(DAY(DecSun1)=1,IF(AND(YEAR(DecSun1+28)=CalendarYear,MONTH(DecSun1+28)=12),DecSun1+28,""),IF(AND(YEAR(DecSun1+35)=CalendarYear,MONTH(DecSun1+35)=12),DecSun1+35,""))</f>
        <v/>
      </c>
      <c r="O99" s="24" t="s">
        <v>47</v>
      </c>
    </row>
    <row r="100" spans="3:15" ht="15" customHeight="1" x14ac:dyDescent="0.2">
      <c r="O100" s="24" t="s">
        <v>48</v>
      </c>
    </row>
    <row r="101" spans="3:15" ht="36.75" customHeight="1" x14ac:dyDescent="0.2">
      <c r="O101" s="24" t="s">
        <v>49</v>
      </c>
    </row>
    <row r="102" spans="3:15" ht="12" x14ac:dyDescent="0.2">
      <c r="O102" s="25"/>
    </row>
    <row r="103" spans="3:15" x14ac:dyDescent="0.2">
      <c r="O103" s="45" t="s">
        <v>28</v>
      </c>
    </row>
    <row r="104" spans="3:15" x14ac:dyDescent="0.2">
      <c r="O104" s="45"/>
    </row>
    <row r="105" spans="3:15" x14ac:dyDescent="0.2">
      <c r="O105" s="45"/>
    </row>
    <row r="106" spans="3:15" x14ac:dyDescent="0.2">
      <c r="O106" s="45"/>
    </row>
    <row r="107" spans="3:15" x14ac:dyDescent="0.2">
      <c r="O107" s="45"/>
    </row>
    <row r="108" spans="3:15" x14ac:dyDescent="0.2">
      <c r="O108" s="26"/>
    </row>
    <row r="109" spans="3:15" x14ac:dyDescent="0.2">
      <c r="O109" s="26"/>
    </row>
  </sheetData>
  <mergeCells count="14">
    <mergeCell ref="C12:I12"/>
    <mergeCell ref="C1:F1"/>
    <mergeCell ref="C3:I3"/>
    <mergeCell ref="C74:I74"/>
    <mergeCell ref="C93:I93"/>
    <mergeCell ref="O103:O107"/>
    <mergeCell ref="C24:I24"/>
    <mergeCell ref="C36:I36"/>
    <mergeCell ref="C85:I85"/>
    <mergeCell ref="C32:I32"/>
    <mergeCell ref="C49:I49"/>
    <mergeCell ref="C37:I37"/>
    <mergeCell ref="C66:I66"/>
    <mergeCell ref="C58:I58"/>
  </mergeCells>
  <phoneticPr fontId="2" type="noConversion"/>
  <dataValidations count="1">
    <dataValidation allowBlank="1" showInputMessage="1" showErrorMessage="1" errorTitle="Invalid Year" error="Enter a year from 1900 to 9999, or use the scroll bar to find a year." sqref="C1" xr:uid="{00000000-0002-0000-0000-000000000000}"/>
  </dataValidations>
  <hyperlinks>
    <hyperlink ref="O16" r:id="rId1" xr:uid="{B14F4728-00DD-474D-B47B-DF3B204EE938}"/>
    <hyperlink ref="O25" r:id="rId2" xr:uid="{56F4BC3D-4C89-4259-9B74-CF110226443B}"/>
    <hyperlink ref="F14" r:id="rId3" display="https://www.youtube.com/watch?v=fh0ED_8xQvM" xr:uid="{6FC97F4B-0BEA-4BE2-9BB9-18953715625F}"/>
    <hyperlink ref="D26" r:id="rId4" display="https://www.youtube.com/watch?v=HLHWcsG-aEQ" xr:uid="{BB4DEF87-CE2F-4001-B11A-1328CAE88EE3}"/>
  </hyperlinks>
  <printOptions horizontalCentered="1" verticalCentered="1"/>
  <pageMargins left="0.5" right="0.5" top="0.5" bottom="0.5" header="0.3" footer="0.3"/>
  <pageSetup scale="77"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1033" r:id="rId8" name="Spinner">
              <controlPr defaultSize="0" print="0" autoPict="0" altText="Use the spinner button to change calendar year or enter year in cell C1">
                <anchor moveWithCells="1">
                  <from>
                    <xdr:col>1</xdr:col>
                    <xdr:colOff>114300</xdr:colOff>
                    <xdr:row>0</xdr:row>
                    <xdr:rowOff>38100</xdr:rowOff>
                  </from>
                  <to>
                    <xdr:col>1</xdr:col>
                    <xdr:colOff>266700</xdr:colOff>
                    <xdr:row>0</xdr:row>
                    <xdr:rowOff>342900</xdr:rowOff>
                  </to>
                </anchor>
              </controlPr>
            </control>
          </mc:Choice>
        </mc:AlternateContent>
      </controls>
    </mc:Choice>
  </mc:AlternateContent>
  <tableParts count="2">
    <tablePart r:id="rId9"/>
    <tablePart r:id="rId10"/>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TM16410228</Template>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2020 Yearly Calendar</vt:lpstr>
      <vt:lpstr>2021 Yearly Calendar</vt:lpstr>
      <vt:lpstr>'2020 Yearly Calendar'!CalendarYear</vt:lpstr>
      <vt:lpstr>CalendarYear</vt:lpstr>
      <vt:lpstr>'2020 Yearly Calendar'!Print_Area</vt:lpstr>
      <vt:lpstr>'2021 Yearly Calendar'!Print_Area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2022-01-03T23:06:45Z</dcterms:created>
  <dcterms:modified xsi:type="dcterms:W3CDTF">2022-04-27T15:57:56Z</dcterms:modified>
</cp:coreProperties>
</file>